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drawings/drawing11.xml" ContentType="application/vnd.openxmlformats-officedocument.drawing+xml"/>
  <Override PartName="/xl/charts/chart8.xml" ContentType="application/vnd.openxmlformats-officedocument.drawingml.chart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harts/chart10.xml" ContentType="application/vnd.openxmlformats-officedocument.drawingml.chart+xml"/>
  <Override PartName="/xl/drawings/drawing15.xml" ContentType="application/vnd.openxmlformats-officedocument.drawing+xml"/>
  <Override PartName="/xl/charts/chart11.xml" ContentType="application/vnd.openxmlformats-officedocument.drawingml.chart+xml"/>
  <Override PartName="/xl/drawings/drawing16.xml" ContentType="application/vnd.openxmlformats-officedocument.drawingml.chartshapes+xml"/>
  <Override PartName="/xl/charts/chart12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3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1.xml" ContentType="application/vnd.openxmlformats-officedocument.drawing+xml"/>
  <Override PartName="/xl/charts/chart1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harts/chart1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4.xml" ContentType="application/vnd.openxmlformats-officedocument.drawing+xml"/>
  <Override PartName="/xl/charts/chart1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25.xml" ContentType="application/vnd.openxmlformats-officedocument.drawing+xml"/>
  <Override PartName="/xl/charts/chart1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6.xml" ContentType="application/vnd.openxmlformats-officedocument.drawing+xml"/>
  <Override PartName="/xl/charts/chart1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27.xml" ContentType="application/vnd.openxmlformats-officedocument.drawing+xml"/>
  <Override PartName="/xl/charts/chart2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charts/chart2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charts/chart2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comments1.xml" ContentType="application/vnd.openxmlformats-officedocument.spreadsheetml.comments+xml"/>
  <Override PartName="/xl/drawings/drawing3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Departamento\EL SISTEMA ELECTRICO ESPAÑOL\2018\"/>
    </mc:Choice>
  </mc:AlternateContent>
  <bookViews>
    <workbookView xWindow="0" yWindow="0" windowWidth="23040" windowHeight="9450" firstSheet="11" activeTab="30"/>
  </bookViews>
  <sheets>
    <sheet name="Indice" sheetId="29717" r:id="rId1"/>
    <sheet name="C1" sheetId="29727" r:id="rId2"/>
    <sheet name="C2" sheetId="29728" r:id="rId3"/>
    <sheet name="C3" sheetId="29729" r:id="rId4"/>
    <sheet name="C4" sheetId="29730" r:id="rId5"/>
    <sheet name="C5" sheetId="29706" r:id="rId6"/>
    <sheet name="C1 CON PIB Y CORREGIDA" sheetId="29724" state="hidden" r:id="rId7"/>
    <sheet name="C6" sheetId="29700" r:id="rId8"/>
    <sheet name="C7" sheetId="29711" r:id="rId9"/>
    <sheet name="C8" sheetId="29722" r:id="rId10"/>
    <sheet name="C9" sheetId="29731" r:id="rId11"/>
    <sheet name="C10" sheetId="29732" r:id="rId12"/>
    <sheet name="C11" sheetId="29737" r:id="rId13"/>
    <sheet name="C12" sheetId="40" r:id="rId14"/>
    <sheet name="C13" sheetId="29723" r:id="rId15"/>
    <sheet name="C14" sheetId="29726" r:id="rId16"/>
    <sheet name="C15" sheetId="29738" r:id="rId17"/>
    <sheet name="C16" sheetId="29733" r:id="rId18"/>
    <sheet name="C17" sheetId="29734" r:id="rId19"/>
    <sheet name="C18" sheetId="29735" r:id="rId20"/>
    <sheet name="C19" sheetId="29736" r:id="rId21"/>
    <sheet name="C20" sheetId="29739" r:id="rId22"/>
    <sheet name="C21" sheetId="29740" r:id="rId23"/>
    <sheet name="C22" sheetId="29742" r:id="rId24"/>
    <sheet name="C23" sheetId="29748" r:id="rId25"/>
    <sheet name="C24" sheetId="29749" r:id="rId26"/>
    <sheet name="C25" sheetId="29743" r:id="rId27"/>
    <sheet name="C26" sheetId="29744" r:id="rId28"/>
    <sheet name="C27" sheetId="29745" r:id="rId29"/>
    <sheet name="Data 1" sheetId="84" r:id="rId30"/>
    <sheet name="Data 2" sheetId="29741" r:id="rId31"/>
    <sheet name="Datos_mapa" sheetId="29747" state="hidden" r:id="rId32"/>
  </sheets>
  <definedNames>
    <definedName name="_xlnm.Print_Area" localSheetId="6">'C1 CON PIB Y CORREGIDA'!$A$1:$E$22</definedName>
    <definedName name="_xlnm.Print_Area" localSheetId="13">'C12'!$B$1:$F$22</definedName>
    <definedName name="_xlnm.Print_Area" localSheetId="5">'C5'!$B$1:$F$21</definedName>
    <definedName name="_xlnm.Print_Area" localSheetId="7">'C6'!$C$1:$F$22</definedName>
    <definedName name="_xlnm.Print_Area" localSheetId="8">'C7'!$B$1:$T$23</definedName>
    <definedName name="_xlnm.Print_Area" localSheetId="29">'Data 1'!$A$1:$H$279</definedName>
    <definedName name="_xlnm.Print_Area" localSheetId="0">Indice!$A$1:$F$35</definedName>
    <definedName name="_xlnm.Print_Titles" localSheetId="29">'Data 1'!$1:$4</definedName>
  </definedNames>
  <calcPr calcId="152511"/>
  <customWorkbookViews>
    <customWorkbookView name="C7_V" guid="{30452F01-DB6E-11D6-846D-0008C7298EBA}" includePrintSettings="0" includeHiddenRowCol="0" maximized="1" showSheetTabs="0" windowWidth="794" windowHeight="457" tabRatio="841" activeSheetId="84" showStatusbar="0"/>
    <customWorkbookView name="C5_V" guid="{30452F00-DB6E-11D6-846D-0008C7298EBA}" includePrintSettings="0" includeHiddenRowCol="0" maximized="1" showSheetTabs="0" windowWidth="794" windowHeight="457" tabRatio="841" activeSheetId="84" showStatusbar="0"/>
    <customWorkbookView name="C4_V" guid="{30452EFF-DB6E-11D6-846D-0008C7298EBA}" includePrintSettings="0" includeHiddenRowCol="0" maximized="1" showSheetTabs="0" windowWidth="794" windowHeight="457" tabRatio="841" activeSheetId="84" showStatusbar="0"/>
    <customWorkbookView name="C2_V" guid="{30452EFE-DB6E-11D6-846D-0008C7298EBA}" includePrintSettings="0" includeHiddenRowCol="0" maximized="1" showSheetTabs="0" windowWidth="794" windowHeight="457" tabRatio="841" activeSheetId="84" showStatusbar="0"/>
    <customWorkbookView name="C1_V" guid="{30452EFC-DB6E-11D6-846D-0008C7298EBA}" includePrintSettings="0" includeHiddenRowCol="0" maximized="1" showSheetTabs="0" windowWidth="794" windowHeight="457" tabRatio="841" activeSheetId="84" showStatusbar="0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03" i="84" l="1"/>
  <c r="I104" i="84"/>
  <c r="H115" i="84"/>
  <c r="K812" i="84" l="1"/>
  <c r="L812" i="84"/>
  <c r="M812" i="84"/>
  <c r="N812" i="84"/>
  <c r="O812" i="84"/>
  <c r="K813" i="84"/>
  <c r="L813" i="84"/>
  <c r="M813" i="84"/>
  <c r="N813" i="84"/>
  <c r="O813" i="84"/>
  <c r="K814" i="84"/>
  <c r="L814" i="84"/>
  <c r="M814" i="84"/>
  <c r="N814" i="84"/>
  <c r="O814" i="84"/>
  <c r="K791" i="84"/>
  <c r="L791" i="84"/>
  <c r="M791" i="84"/>
  <c r="N791" i="84"/>
  <c r="O791" i="84"/>
  <c r="K792" i="84"/>
  <c r="L792" i="84"/>
  <c r="M792" i="84"/>
  <c r="N792" i="84"/>
  <c r="O792" i="84"/>
  <c r="K793" i="84"/>
  <c r="L793" i="84"/>
  <c r="M793" i="84"/>
  <c r="N793" i="84"/>
  <c r="O793" i="84"/>
  <c r="K794" i="84"/>
  <c r="L794" i="84"/>
  <c r="M794" i="84"/>
  <c r="N794" i="84"/>
  <c r="O794" i="84"/>
  <c r="K795" i="84"/>
  <c r="L795" i="84"/>
  <c r="M795" i="84"/>
  <c r="N795" i="84"/>
  <c r="O795" i="84"/>
  <c r="K796" i="84"/>
  <c r="L796" i="84"/>
  <c r="M796" i="84"/>
  <c r="N796" i="84"/>
  <c r="O796" i="84"/>
  <c r="K797" i="84"/>
  <c r="L797" i="84"/>
  <c r="M797" i="84"/>
  <c r="N797" i="84"/>
  <c r="O797" i="84"/>
  <c r="K798" i="84"/>
  <c r="L798" i="84"/>
  <c r="M798" i="84"/>
  <c r="N798" i="84"/>
  <c r="O798" i="84"/>
  <c r="K799" i="84"/>
  <c r="L799" i="84"/>
  <c r="M799" i="84"/>
  <c r="N799" i="84"/>
  <c r="O799" i="84"/>
  <c r="K800" i="84"/>
  <c r="L800" i="84"/>
  <c r="M800" i="84"/>
  <c r="N800" i="84"/>
  <c r="O800" i="84"/>
  <c r="K801" i="84"/>
  <c r="L801" i="84"/>
  <c r="M801" i="84"/>
  <c r="N801" i="84"/>
  <c r="O801" i="84"/>
  <c r="K802" i="84"/>
  <c r="L802" i="84"/>
  <c r="M802" i="84"/>
  <c r="N802" i="84"/>
  <c r="O802" i="84"/>
  <c r="K803" i="84"/>
  <c r="L803" i="84"/>
  <c r="M803" i="84"/>
  <c r="N803" i="84"/>
  <c r="O803" i="84"/>
  <c r="K804" i="84"/>
  <c r="L804" i="84"/>
  <c r="M804" i="84"/>
  <c r="N804" i="84"/>
  <c r="O804" i="84"/>
  <c r="K805" i="84"/>
  <c r="L805" i="84"/>
  <c r="M805" i="84"/>
  <c r="N805" i="84"/>
  <c r="O805" i="84"/>
  <c r="K806" i="84"/>
  <c r="L806" i="84"/>
  <c r="M806" i="84"/>
  <c r="N806" i="84"/>
  <c r="O806" i="84"/>
  <c r="K807" i="84"/>
  <c r="L807" i="84"/>
  <c r="M807" i="84"/>
  <c r="N807" i="84"/>
  <c r="O807" i="84"/>
  <c r="K808" i="84"/>
  <c r="L808" i="84"/>
  <c r="M808" i="84"/>
  <c r="N808" i="84"/>
  <c r="O808" i="84"/>
  <c r="K809" i="84"/>
  <c r="L809" i="84"/>
  <c r="M809" i="84"/>
  <c r="N809" i="84"/>
  <c r="O809" i="84"/>
  <c r="K810" i="84"/>
  <c r="L810" i="84"/>
  <c r="M810" i="84"/>
  <c r="N810" i="84"/>
  <c r="O810" i="84"/>
  <c r="K293" i="84"/>
  <c r="K294" i="84"/>
  <c r="K295" i="84"/>
  <c r="K296" i="84"/>
  <c r="K297" i="84"/>
  <c r="K298" i="84"/>
  <c r="K299" i="84"/>
  <c r="K300" i="84"/>
  <c r="K301" i="84"/>
  <c r="K302" i="84"/>
  <c r="K303" i="84"/>
  <c r="K292" i="84"/>
  <c r="J293" i="84"/>
  <c r="J294" i="84"/>
  <c r="J295" i="84"/>
  <c r="J296" i="84"/>
  <c r="J297" i="84"/>
  <c r="J298" i="84"/>
  <c r="J299" i="84"/>
  <c r="J300" i="84"/>
  <c r="J301" i="84"/>
  <c r="J302" i="84"/>
  <c r="J303" i="84"/>
  <c r="J292" i="84"/>
  <c r="L116" i="29741" l="1"/>
  <c r="K116" i="29741"/>
  <c r="J116" i="29741"/>
  <c r="I116" i="29741"/>
  <c r="L115" i="29741"/>
  <c r="K115" i="29741"/>
  <c r="J115" i="29741"/>
  <c r="I115" i="29741"/>
  <c r="L114" i="29741"/>
  <c r="K114" i="29741"/>
  <c r="J114" i="29741"/>
  <c r="I114" i="29741"/>
  <c r="L113" i="29741"/>
  <c r="K113" i="29741"/>
  <c r="J113" i="29741"/>
  <c r="I113" i="29741"/>
  <c r="L112" i="29741"/>
  <c r="K112" i="29741"/>
  <c r="J112" i="29741"/>
  <c r="I112" i="29741"/>
  <c r="L111" i="29741"/>
  <c r="K111" i="29741"/>
  <c r="J111" i="29741"/>
  <c r="I111" i="29741"/>
  <c r="L110" i="29741"/>
  <c r="K110" i="29741"/>
  <c r="J110" i="29741"/>
  <c r="I110" i="29741"/>
  <c r="L109" i="29741"/>
  <c r="K109" i="29741"/>
  <c r="J109" i="29741"/>
  <c r="I109" i="29741"/>
  <c r="L108" i="29741"/>
  <c r="K108" i="29741"/>
  <c r="J108" i="29741"/>
  <c r="I108" i="29741"/>
  <c r="L107" i="29741"/>
  <c r="K107" i="29741"/>
  <c r="J107" i="29741"/>
  <c r="I107" i="29741"/>
  <c r="L106" i="29741"/>
  <c r="K106" i="29741"/>
  <c r="J106" i="29741"/>
  <c r="I106" i="29741"/>
  <c r="L105" i="29741"/>
  <c r="K105" i="29741"/>
  <c r="J105" i="29741"/>
  <c r="I105" i="29741"/>
  <c r="G116" i="29741"/>
  <c r="R20" i="29748" s="1"/>
  <c r="G115" i="29741"/>
  <c r="R19" i="29748" s="1"/>
  <c r="G114" i="29741"/>
  <c r="R18" i="29748" s="1"/>
  <c r="G113" i="29741"/>
  <c r="R17" i="29748" s="1"/>
  <c r="G112" i="29741"/>
  <c r="R16" i="29748" s="1"/>
  <c r="G111" i="29741"/>
  <c r="R15" i="29748" s="1"/>
  <c r="G110" i="29741"/>
  <c r="R14" i="29748" s="1"/>
  <c r="G109" i="29741"/>
  <c r="R13" i="29748" s="1"/>
  <c r="G108" i="29741"/>
  <c r="R12" i="29748" s="1"/>
  <c r="G107" i="29741"/>
  <c r="R11" i="29748" s="1"/>
  <c r="G106" i="29741"/>
  <c r="R10" i="29748" s="1"/>
  <c r="G105" i="29741"/>
  <c r="R9" i="29748" s="1"/>
  <c r="G130" i="29741"/>
  <c r="G129" i="29741"/>
  <c r="G128" i="29741"/>
  <c r="G127" i="29741"/>
  <c r="G126" i="29741"/>
  <c r="G125" i="29741"/>
  <c r="G124" i="29741"/>
  <c r="G123" i="29741"/>
  <c r="G122" i="29741"/>
  <c r="G140" i="29741" l="1"/>
  <c r="F140" i="29741"/>
  <c r="O13" i="29743" s="1"/>
  <c r="E140" i="29741"/>
  <c r="L13" i="29743" s="1"/>
  <c r="D140" i="29741"/>
  <c r="F13" i="29743" s="1"/>
  <c r="C140" i="29741"/>
  <c r="I13" i="29743" s="1"/>
  <c r="J812" i="84" l="1"/>
  <c r="P812" i="84" s="1"/>
  <c r="Q812" i="84" s="1"/>
  <c r="J808" i="84"/>
  <c r="P808" i="84" s="1"/>
  <c r="Q808" i="84" s="1"/>
  <c r="J804" i="84"/>
  <c r="P804" i="84" s="1"/>
  <c r="Q804" i="84" s="1"/>
  <c r="J800" i="84"/>
  <c r="P800" i="84" s="1"/>
  <c r="Q800" i="84" s="1"/>
  <c r="J796" i="84"/>
  <c r="P796" i="84" s="1"/>
  <c r="Q796" i="84" s="1"/>
  <c r="J792" i="84"/>
  <c r="P792" i="84" s="1"/>
  <c r="Q792" i="84" s="1"/>
  <c r="T792" i="84"/>
  <c r="T793" i="84"/>
  <c r="J793" i="84" s="1"/>
  <c r="T794" i="84"/>
  <c r="J794" i="84" s="1"/>
  <c r="T795" i="84"/>
  <c r="J795" i="84" s="1"/>
  <c r="T796" i="84"/>
  <c r="T797" i="84"/>
  <c r="J797" i="84" s="1"/>
  <c r="T798" i="84"/>
  <c r="J798" i="84" s="1"/>
  <c r="T799" i="84"/>
  <c r="J799" i="84" s="1"/>
  <c r="T800" i="84"/>
  <c r="T801" i="84"/>
  <c r="J801" i="84" s="1"/>
  <c r="T802" i="84"/>
  <c r="J802" i="84" s="1"/>
  <c r="T803" i="84"/>
  <c r="J803" i="84" s="1"/>
  <c r="T804" i="84"/>
  <c r="T805" i="84"/>
  <c r="J805" i="84" s="1"/>
  <c r="T806" i="84"/>
  <c r="J806" i="84" s="1"/>
  <c r="T807" i="84"/>
  <c r="J807" i="84" s="1"/>
  <c r="T808" i="84"/>
  <c r="T809" i="84"/>
  <c r="J809" i="84" s="1"/>
  <c r="T810" i="84"/>
  <c r="J810" i="84" s="1"/>
  <c r="T811" i="84"/>
  <c r="J811" i="84" s="1"/>
  <c r="U811" i="84" s="1"/>
  <c r="T812" i="84"/>
  <c r="T813" i="84"/>
  <c r="J813" i="84" s="1"/>
  <c r="T814" i="84"/>
  <c r="J814" i="84" s="1"/>
  <c r="T791" i="84"/>
  <c r="J791" i="84" s="1"/>
  <c r="P809" i="84" l="1"/>
  <c r="Q809" i="84" s="1"/>
  <c r="U809" i="84"/>
  <c r="P805" i="84"/>
  <c r="Q805" i="84" s="1"/>
  <c r="U805" i="84"/>
  <c r="P801" i="84"/>
  <c r="Q801" i="84" s="1"/>
  <c r="U801" i="84"/>
  <c r="P797" i="84"/>
  <c r="Q797" i="84" s="1"/>
  <c r="U797" i="84"/>
  <c r="P793" i="84"/>
  <c r="Q793" i="84" s="1"/>
  <c r="U793" i="84"/>
  <c r="P791" i="84"/>
  <c r="Q791" i="84" s="1"/>
  <c r="U791" i="84"/>
  <c r="P807" i="84"/>
  <c r="Q807" i="84" s="1"/>
  <c r="U807" i="84"/>
  <c r="P803" i="84"/>
  <c r="Q803" i="84" s="1"/>
  <c r="U803" i="84"/>
  <c r="P799" i="84"/>
  <c r="Q799" i="84" s="1"/>
  <c r="U799" i="84"/>
  <c r="P795" i="84"/>
  <c r="Q795" i="84" s="1"/>
  <c r="U795" i="84"/>
  <c r="P813" i="84"/>
  <c r="Q813" i="84" s="1"/>
  <c r="U813" i="84"/>
  <c r="P814" i="84"/>
  <c r="Q814" i="84" s="1"/>
  <c r="U814" i="84"/>
  <c r="P810" i="84"/>
  <c r="Q810" i="84" s="1"/>
  <c r="U810" i="84"/>
  <c r="P806" i="84"/>
  <c r="Q806" i="84" s="1"/>
  <c r="U806" i="84"/>
  <c r="P802" i="84"/>
  <c r="Q802" i="84" s="1"/>
  <c r="U802" i="84"/>
  <c r="P798" i="84"/>
  <c r="Q798" i="84" s="1"/>
  <c r="U798" i="84"/>
  <c r="P794" i="84"/>
  <c r="Q794" i="84" s="1"/>
  <c r="U794" i="84"/>
  <c r="U812" i="84"/>
  <c r="U808" i="84"/>
  <c r="U804" i="84"/>
  <c r="U800" i="84"/>
  <c r="U796" i="84"/>
  <c r="U792" i="84"/>
  <c r="H12" i="29734"/>
  <c r="I9" i="29734"/>
  <c r="H9" i="29734"/>
  <c r="R695" i="84"/>
  <c r="R694" i="84"/>
  <c r="H11" i="29734" s="1"/>
  <c r="R693" i="84"/>
  <c r="H10" i="29734" s="1"/>
  <c r="R692" i="84"/>
  <c r="S695" i="84"/>
  <c r="I12" i="29734" s="1"/>
  <c r="S694" i="84"/>
  <c r="I11" i="29734" s="1"/>
  <c r="S693" i="84"/>
  <c r="I10" i="29734" s="1"/>
  <c r="S692" i="84"/>
  <c r="P695" i="84"/>
  <c r="F12" i="29734" s="1"/>
  <c r="P694" i="84"/>
  <c r="F11" i="29734" s="1"/>
  <c r="P693" i="84"/>
  <c r="P692" i="84"/>
  <c r="F9" i="29734" s="1"/>
  <c r="Q693" i="84" l="1"/>
  <c r="G10" i="29734" s="1"/>
  <c r="Q695" i="84"/>
  <c r="Q692" i="84"/>
  <c r="G9" i="29734" s="1"/>
  <c r="F10" i="29734"/>
  <c r="Q694" i="84"/>
  <c r="G11" i="29734" s="1"/>
  <c r="G699" i="84"/>
  <c r="F699" i="84"/>
  <c r="E699" i="84"/>
  <c r="D699" i="84"/>
  <c r="T694" i="84" l="1"/>
  <c r="G12" i="29734"/>
  <c r="T695" i="84"/>
  <c r="T692" i="84"/>
  <c r="T693" i="84"/>
  <c r="G303" i="84"/>
  <c r="F303" i="84"/>
  <c r="I303" i="84"/>
  <c r="H303" i="84"/>
  <c r="H104" i="84" l="1"/>
  <c r="L94" i="84" l="1"/>
  <c r="L12" i="29737"/>
  <c r="M12" i="29737"/>
  <c r="L13" i="29737"/>
  <c r="M13" i="29737"/>
  <c r="L14" i="29737"/>
  <c r="M14" i="29737"/>
  <c r="L15" i="29737"/>
  <c r="M15" i="29737"/>
  <c r="L16" i="29737"/>
  <c r="M16" i="29737"/>
  <c r="L17" i="29737"/>
  <c r="M17" i="29737"/>
  <c r="L18" i="29737"/>
  <c r="M18" i="29737"/>
  <c r="L19" i="29737"/>
  <c r="M19" i="29737"/>
  <c r="L20" i="29737"/>
  <c r="M20" i="29737"/>
  <c r="L21" i="29737"/>
  <c r="M21" i="29737"/>
  <c r="L22" i="29737"/>
  <c r="M22" i="29737"/>
  <c r="L23" i="29737"/>
  <c r="M23" i="29737"/>
  <c r="L24" i="29737"/>
  <c r="M24" i="29737"/>
  <c r="L25" i="29737"/>
  <c r="M25" i="29737"/>
  <c r="L26" i="29737"/>
  <c r="M26" i="29737"/>
  <c r="L27" i="29737"/>
  <c r="M27" i="29737"/>
  <c r="L28" i="29737"/>
  <c r="M28" i="29737"/>
  <c r="L29" i="29737"/>
  <c r="M29" i="29737"/>
  <c r="L30" i="29737"/>
  <c r="M30" i="29737"/>
  <c r="D264" i="84" l="1"/>
  <c r="D263" i="84"/>
  <c r="D262" i="84"/>
  <c r="D261" i="84"/>
  <c r="D260" i="84"/>
  <c r="D259" i="84"/>
  <c r="D258" i="84"/>
  <c r="D257" i="84"/>
  <c r="D256" i="84"/>
  <c r="D255" i="84"/>
  <c r="D254" i="84"/>
  <c r="D253" i="84"/>
  <c r="I18" i="29729"/>
  <c r="H18" i="29729"/>
  <c r="G18" i="29729"/>
  <c r="I17" i="29729"/>
  <c r="H17" i="29729"/>
  <c r="G17" i="29729"/>
  <c r="I16" i="29729"/>
  <c r="H16" i="29729"/>
  <c r="G16" i="29729"/>
  <c r="I15" i="29729"/>
  <c r="H15" i="29729"/>
  <c r="G15" i="29729"/>
  <c r="I14" i="29729"/>
  <c r="H14" i="29729"/>
  <c r="G14" i="29729"/>
  <c r="I13" i="29729"/>
  <c r="H13" i="29729"/>
  <c r="G13" i="29729"/>
  <c r="I12" i="29729"/>
  <c r="H12" i="29729"/>
  <c r="G12" i="29729"/>
  <c r="I11" i="29729"/>
  <c r="H11" i="29729"/>
  <c r="G11" i="29729"/>
  <c r="I10" i="29729"/>
  <c r="H10" i="29729"/>
  <c r="G10" i="29729"/>
  <c r="I9" i="29729"/>
  <c r="H9" i="29729"/>
  <c r="G9" i="29729"/>
  <c r="H32" i="84"/>
  <c r="F32" i="84"/>
  <c r="S10" i="29711" l="1"/>
  <c r="S18" i="29711"/>
  <c r="S11" i="29711"/>
  <c r="S32" i="84"/>
  <c r="S9" i="29711"/>
  <c r="S13" i="29711"/>
  <c r="S17" i="29711"/>
  <c r="S14" i="29711"/>
  <c r="S15" i="29711"/>
  <c r="S19" i="29711"/>
  <c r="S12" i="29711"/>
  <c r="S16" i="29711"/>
  <c r="S20" i="29711"/>
  <c r="E32" i="84"/>
  <c r="Q32" i="84" l="1"/>
  <c r="H103" i="84" l="1"/>
  <c r="H114" i="84"/>
  <c r="J93" i="29741" l="1"/>
  <c r="G104" i="29741"/>
  <c r="O20" i="29748" s="1"/>
  <c r="G103" i="29741"/>
  <c r="O19" i="29748" s="1"/>
  <c r="G102" i="29741"/>
  <c r="G101" i="29741"/>
  <c r="O17" i="29748" s="1"/>
  <c r="G100" i="29741"/>
  <c r="O16" i="29748" s="1"/>
  <c r="G99" i="29741"/>
  <c r="O15" i="29748" s="1"/>
  <c r="G98" i="29741"/>
  <c r="O14" i="29748" s="1"/>
  <c r="G97" i="29741"/>
  <c r="O13" i="29748" s="1"/>
  <c r="G96" i="29741"/>
  <c r="O12" i="29748" s="1"/>
  <c r="G95" i="29741"/>
  <c r="O11" i="29748" s="1"/>
  <c r="G94" i="29741"/>
  <c r="G93" i="29741"/>
  <c r="O9" i="29748" s="1"/>
  <c r="G81" i="29741"/>
  <c r="L9" i="29748" s="1"/>
  <c r="I81" i="29741"/>
  <c r="J81" i="29741"/>
  <c r="K81" i="29741"/>
  <c r="L81" i="29741"/>
  <c r="M106" i="29741" l="1"/>
  <c r="O10" i="29748"/>
  <c r="M114" i="29741"/>
  <c r="O18" i="29748"/>
  <c r="M108" i="29741"/>
  <c r="M112" i="29741"/>
  <c r="M116" i="29741"/>
  <c r="M109" i="29741"/>
  <c r="M105" i="29741"/>
  <c r="M113" i="29741"/>
  <c r="M110" i="29741"/>
  <c r="M107" i="29741"/>
  <c r="M111" i="29741"/>
  <c r="M115" i="29741"/>
  <c r="L104" i="29741"/>
  <c r="K104" i="29741"/>
  <c r="J104" i="29741"/>
  <c r="I104" i="29741"/>
  <c r="L103" i="29741"/>
  <c r="K103" i="29741"/>
  <c r="J103" i="29741"/>
  <c r="I103" i="29741"/>
  <c r="L102" i="29741"/>
  <c r="K102" i="29741"/>
  <c r="J102" i="29741"/>
  <c r="I102" i="29741"/>
  <c r="L101" i="29741"/>
  <c r="K101" i="29741"/>
  <c r="J101" i="29741"/>
  <c r="I101" i="29741"/>
  <c r="L100" i="29741"/>
  <c r="K100" i="29741"/>
  <c r="J100" i="29741"/>
  <c r="I100" i="29741"/>
  <c r="L99" i="29741"/>
  <c r="K99" i="29741"/>
  <c r="J99" i="29741"/>
  <c r="I99" i="29741"/>
  <c r="L98" i="29741"/>
  <c r="K98" i="29741"/>
  <c r="J98" i="29741"/>
  <c r="I98" i="29741"/>
  <c r="L97" i="29741"/>
  <c r="K97" i="29741"/>
  <c r="J97" i="29741"/>
  <c r="I97" i="29741"/>
  <c r="L96" i="29741"/>
  <c r="K96" i="29741"/>
  <c r="J96" i="29741"/>
  <c r="I96" i="29741"/>
  <c r="L95" i="29741"/>
  <c r="K95" i="29741"/>
  <c r="J95" i="29741"/>
  <c r="I95" i="29741"/>
  <c r="L94" i="29741"/>
  <c r="K94" i="29741"/>
  <c r="J94" i="29741"/>
  <c r="I94" i="29741"/>
  <c r="M93" i="29741"/>
  <c r="L93" i="29741"/>
  <c r="K93" i="29741"/>
  <c r="I93" i="29741"/>
  <c r="E139" i="29741"/>
  <c r="L12" i="29743" s="1"/>
  <c r="F139" i="29741"/>
  <c r="O12" i="29743" s="1"/>
  <c r="D139" i="29741"/>
  <c r="F12" i="29743" s="1"/>
  <c r="C139" i="29741"/>
  <c r="I12" i="29743" s="1"/>
  <c r="J841" i="84"/>
  <c r="L841" i="84" s="1"/>
  <c r="J840" i="84"/>
  <c r="L840" i="84" s="1"/>
  <c r="J839" i="84"/>
  <c r="L839" i="84" s="1"/>
  <c r="J838" i="84"/>
  <c r="L838" i="84" s="1"/>
  <c r="J837" i="84"/>
  <c r="L837" i="84" s="1"/>
  <c r="J836" i="84"/>
  <c r="L836" i="84" s="1"/>
  <c r="J835" i="84"/>
  <c r="L835" i="84" s="1"/>
  <c r="J834" i="84"/>
  <c r="L834" i="84" s="1"/>
  <c r="J833" i="84"/>
  <c r="L833" i="84" s="1"/>
  <c r="J832" i="84"/>
  <c r="L832" i="84" s="1"/>
  <c r="J831" i="84"/>
  <c r="L831" i="84" s="1"/>
  <c r="J830" i="84"/>
  <c r="L830" i="84" s="1"/>
  <c r="J829" i="84"/>
  <c r="L829" i="84" s="1"/>
  <c r="J828" i="84"/>
  <c r="L828" i="84" s="1"/>
  <c r="J827" i="84"/>
  <c r="L827" i="84" s="1"/>
  <c r="J826" i="84"/>
  <c r="L826" i="84" s="1"/>
  <c r="J825" i="84"/>
  <c r="L825" i="84" s="1"/>
  <c r="J824" i="84"/>
  <c r="L824" i="84" s="1"/>
  <c r="J823" i="84"/>
  <c r="L823" i="84" s="1"/>
  <c r="J822" i="84"/>
  <c r="L822" i="84" s="1"/>
  <c r="J821" i="84"/>
  <c r="L821" i="84" s="1"/>
  <c r="J820" i="84"/>
  <c r="L820" i="84" s="1"/>
  <c r="J819" i="84"/>
  <c r="L819" i="84" s="1"/>
  <c r="J818" i="84"/>
  <c r="L818" i="84" s="1"/>
  <c r="K140" i="29741" l="1"/>
  <c r="M13" i="29743" s="1"/>
  <c r="L140" i="29741"/>
  <c r="P13" i="29743" s="1"/>
  <c r="J140" i="29741"/>
  <c r="G13" i="29743" s="1"/>
  <c r="I140" i="29741"/>
  <c r="J13" i="29743" s="1"/>
  <c r="K94" i="84"/>
  <c r="P811" i="84" l="1"/>
  <c r="L811" i="84"/>
  <c r="M811" i="84"/>
  <c r="N811" i="84"/>
  <c r="O811" i="84"/>
  <c r="K811" i="84"/>
  <c r="Q811" i="84" l="1"/>
  <c r="F23" i="84"/>
  <c r="F21" i="84"/>
  <c r="H302" i="84" l="1"/>
  <c r="H301" i="84"/>
  <c r="I301" i="84"/>
  <c r="I302" i="84"/>
  <c r="G302" i="84"/>
  <c r="F302" i="84"/>
  <c r="G698" i="84" l="1"/>
  <c r="F698" i="84"/>
  <c r="E698" i="84"/>
  <c r="D698" i="84"/>
  <c r="H38" i="84" l="1"/>
  <c r="H39" i="84"/>
  <c r="H40" i="84"/>
  <c r="H41" i="84"/>
  <c r="H42" i="84"/>
  <c r="H43" i="84"/>
  <c r="H44" i="84"/>
  <c r="H45" i="84"/>
  <c r="H46" i="84"/>
  <c r="H47" i="84"/>
  <c r="H48" i="84"/>
  <c r="H37" i="84"/>
  <c r="D252" i="84" l="1"/>
  <c r="D251" i="84"/>
  <c r="D250" i="84"/>
  <c r="D249" i="84"/>
  <c r="D248" i="84"/>
  <c r="D247" i="84"/>
  <c r="D246" i="84"/>
  <c r="D245" i="84"/>
  <c r="D244" i="84"/>
  <c r="D243" i="84"/>
  <c r="D242" i="84"/>
  <c r="D241" i="84"/>
  <c r="P18" i="29711" l="1"/>
  <c r="E262" i="84"/>
  <c r="P9" i="29711"/>
  <c r="F262" i="84"/>
  <c r="F253" i="84"/>
  <c r="F255" i="84"/>
  <c r="F256" i="84"/>
  <c r="F260" i="84"/>
  <c r="F254" i="84"/>
  <c r="E253" i="84"/>
  <c r="F261" i="84"/>
  <c r="F259" i="84"/>
  <c r="F264" i="84"/>
  <c r="F258" i="84"/>
  <c r="F257" i="84"/>
  <c r="F263" i="84"/>
  <c r="P13" i="29711"/>
  <c r="E257" i="84"/>
  <c r="P17" i="29711"/>
  <c r="E261" i="84"/>
  <c r="P10" i="29711"/>
  <c r="E254" i="84"/>
  <c r="P14" i="29711"/>
  <c r="E258" i="84"/>
  <c r="P11" i="29711"/>
  <c r="E255" i="84"/>
  <c r="P15" i="29711"/>
  <c r="E259" i="84"/>
  <c r="P19" i="29711"/>
  <c r="E263" i="84"/>
  <c r="P12" i="29711"/>
  <c r="E256" i="84"/>
  <c r="P16" i="29711"/>
  <c r="E260" i="84"/>
  <c r="P20" i="29711"/>
  <c r="E264" i="84"/>
  <c r="E31" i="84"/>
  <c r="H31" i="84" l="1"/>
  <c r="Q31" i="84"/>
  <c r="G32" i="84" l="1"/>
  <c r="J31" i="84"/>
  <c r="F138" i="29741"/>
  <c r="O11" i="29743" s="1"/>
  <c r="E138" i="29741"/>
  <c r="L11" i="29743" s="1"/>
  <c r="D138" i="29741"/>
  <c r="F11" i="29743" s="1"/>
  <c r="C138" i="29741"/>
  <c r="I11" i="29743" s="1"/>
  <c r="L91" i="29741"/>
  <c r="K91" i="29741"/>
  <c r="J91" i="29741"/>
  <c r="I91" i="29741"/>
  <c r="L90" i="29741"/>
  <c r="K90" i="29741"/>
  <c r="J90" i="29741"/>
  <c r="I90" i="29741"/>
  <c r="L89" i="29741"/>
  <c r="K89" i="29741"/>
  <c r="J89" i="29741"/>
  <c r="I89" i="29741"/>
  <c r="L88" i="29741"/>
  <c r="K88" i="29741"/>
  <c r="J88" i="29741"/>
  <c r="I88" i="29741"/>
  <c r="L87" i="29741"/>
  <c r="K87" i="29741"/>
  <c r="J87" i="29741"/>
  <c r="I87" i="29741"/>
  <c r="L86" i="29741"/>
  <c r="K86" i="29741"/>
  <c r="J86" i="29741"/>
  <c r="I86" i="29741"/>
  <c r="L85" i="29741"/>
  <c r="K85" i="29741"/>
  <c r="J85" i="29741"/>
  <c r="I85" i="29741"/>
  <c r="L84" i="29741"/>
  <c r="K84" i="29741"/>
  <c r="J84" i="29741"/>
  <c r="I84" i="29741"/>
  <c r="L83" i="29741"/>
  <c r="K83" i="29741"/>
  <c r="J83" i="29741"/>
  <c r="I83" i="29741"/>
  <c r="L82" i="29741"/>
  <c r="K82" i="29741"/>
  <c r="J82" i="29741"/>
  <c r="I82" i="29741"/>
  <c r="D65" i="84" l="1"/>
  <c r="R32" i="84"/>
  <c r="K139" i="29741"/>
  <c r="M12" i="29743" s="1"/>
  <c r="L139" i="29741"/>
  <c r="P12" i="29743" s="1"/>
  <c r="I139" i="29741"/>
  <c r="J12" i="29743" s="1"/>
  <c r="J139" i="29741"/>
  <c r="G12" i="29743" s="1"/>
  <c r="G91" i="29741"/>
  <c r="L19" i="29748" s="1"/>
  <c r="G90" i="29741"/>
  <c r="L18" i="29748" s="1"/>
  <c r="G89" i="29741"/>
  <c r="L17" i="29748" s="1"/>
  <c r="G88" i="29741"/>
  <c r="L16" i="29748" s="1"/>
  <c r="G87" i="29741"/>
  <c r="L15" i="29748" s="1"/>
  <c r="G86" i="29741"/>
  <c r="L14" i="29748" s="1"/>
  <c r="G85" i="29741"/>
  <c r="L13" i="29748" s="1"/>
  <c r="G84" i="29741"/>
  <c r="L12" i="29748" s="1"/>
  <c r="G83" i="29741"/>
  <c r="L11" i="29748" s="1"/>
  <c r="G82" i="29741"/>
  <c r="L10" i="29748" s="1"/>
  <c r="L92" i="29741"/>
  <c r="K92" i="29741"/>
  <c r="J92" i="29741"/>
  <c r="I92" i="29741"/>
  <c r="G92" i="29741"/>
  <c r="L20" i="29748" s="1"/>
  <c r="F18" i="29729" l="1"/>
  <c r="H65" i="84"/>
  <c r="M96" i="29741"/>
  <c r="M100" i="29741"/>
  <c r="M97" i="29741"/>
  <c r="M101" i="29741"/>
  <c r="M94" i="29741"/>
  <c r="M98" i="29741"/>
  <c r="M102" i="29741"/>
  <c r="M95" i="29741"/>
  <c r="M99" i="29741"/>
  <c r="M103" i="29741"/>
  <c r="M104" i="29741"/>
  <c r="G139" i="29741"/>
  <c r="M140" i="29741" s="1"/>
  <c r="G138" i="29741"/>
  <c r="J94" i="84"/>
  <c r="M139" i="29741" l="1"/>
  <c r="D229" i="84" l="1"/>
  <c r="M9" i="29711" s="1"/>
  <c r="D230" i="84"/>
  <c r="M10" i="29711" s="1"/>
  <c r="D231" i="84"/>
  <c r="M11" i="29711" s="1"/>
  <c r="D232" i="84"/>
  <c r="M12" i="29711" s="1"/>
  <c r="D233" i="84"/>
  <c r="M13" i="29711" s="1"/>
  <c r="D234" i="84"/>
  <c r="M14" i="29711" s="1"/>
  <c r="D235" i="84"/>
  <c r="M15" i="29711" s="1"/>
  <c r="D236" i="84"/>
  <c r="M16" i="29711" s="1"/>
  <c r="D237" i="84"/>
  <c r="M17" i="29711" s="1"/>
  <c r="D238" i="84"/>
  <c r="M18" i="29711" s="1"/>
  <c r="D239" i="84"/>
  <c r="M19" i="29711" s="1"/>
  <c r="D240" i="84"/>
  <c r="M20" i="29711" s="1"/>
  <c r="E252" i="84" l="1"/>
  <c r="E244" i="84"/>
  <c r="E243" i="84"/>
  <c r="E251" i="84"/>
  <c r="E250" i="84"/>
  <c r="E246" i="84"/>
  <c r="E242" i="84"/>
  <c r="E248" i="84"/>
  <c r="E247" i="84"/>
  <c r="E249" i="84"/>
  <c r="E245" i="84"/>
  <c r="F242" i="84"/>
  <c r="F241" i="84"/>
  <c r="F247" i="84"/>
  <c r="F252" i="84"/>
  <c r="F248" i="84"/>
  <c r="F251" i="84"/>
  <c r="F246" i="84"/>
  <c r="F245" i="84"/>
  <c r="F243" i="84"/>
  <c r="F244" i="84"/>
  <c r="E241" i="84"/>
  <c r="F250" i="84"/>
  <c r="F249" i="84"/>
  <c r="Q30" i="84"/>
  <c r="H30" i="84"/>
  <c r="H29" i="84"/>
  <c r="J29" i="84" s="1"/>
  <c r="H28" i="84"/>
  <c r="J28" i="84" s="1"/>
  <c r="H27" i="84"/>
  <c r="J27" i="84" s="1"/>
  <c r="H26" i="84"/>
  <c r="J26" i="84" s="1"/>
  <c r="H25" i="84"/>
  <c r="J25" i="84" s="1"/>
  <c r="H24" i="84"/>
  <c r="J24" i="84" s="1"/>
  <c r="G31" i="84" l="1"/>
  <c r="R31" i="84" s="1"/>
  <c r="J30" i="84"/>
  <c r="G30" i="84"/>
  <c r="D63" i="84" s="1"/>
  <c r="F16" i="29729" s="1"/>
  <c r="D64" i="84" l="1"/>
  <c r="F17" i="29729" s="1"/>
  <c r="E30" i="84"/>
  <c r="R30" i="84" l="1"/>
  <c r="B4" i="29741"/>
  <c r="C4" i="84"/>
  <c r="C4" i="29729"/>
  <c r="C4" i="29730"/>
  <c r="C4" i="29706"/>
  <c r="C4" i="29700"/>
  <c r="C4" i="29711"/>
  <c r="C4" i="29722"/>
  <c r="C4" i="29731"/>
  <c r="C4" i="29732"/>
  <c r="C4" i="29737"/>
  <c r="C4" i="40"/>
  <c r="C4" i="29723"/>
  <c r="C4" i="29726"/>
  <c r="C4" i="29738"/>
  <c r="C4" i="29733"/>
  <c r="C4" i="29734"/>
  <c r="C4" i="29735"/>
  <c r="C4" i="29736"/>
  <c r="C4" i="29739"/>
  <c r="C4" i="29740"/>
  <c r="C4" i="29742"/>
  <c r="C4" i="29748"/>
  <c r="C4" i="29749"/>
  <c r="C4" i="29743"/>
  <c r="C4" i="29744"/>
  <c r="C4" i="29745"/>
  <c r="C4" i="29728"/>
  <c r="E34" i="29717" l="1"/>
  <c r="E33" i="29717"/>
  <c r="E32" i="29717"/>
  <c r="E31" i="29717"/>
  <c r="E30" i="29717"/>
  <c r="E29" i="29717"/>
  <c r="E28" i="29717"/>
  <c r="E27" i="29717"/>
  <c r="E26" i="29717"/>
  <c r="E25" i="29717"/>
  <c r="E24" i="29717"/>
  <c r="E23" i="29717"/>
  <c r="E22" i="29717"/>
  <c r="E21" i="29717"/>
  <c r="E20" i="29717"/>
  <c r="E19" i="29717"/>
  <c r="E18" i="29717"/>
  <c r="E17" i="29717"/>
  <c r="E16" i="29717"/>
  <c r="E15" i="29717"/>
  <c r="E14" i="29717"/>
  <c r="E13" i="29717"/>
  <c r="E12" i="29717"/>
  <c r="E11" i="29717"/>
  <c r="E10" i="29717"/>
  <c r="E9" i="29717"/>
  <c r="E8" i="29717"/>
  <c r="B31" i="29747" l="1"/>
  <c r="B30" i="29747"/>
  <c r="M27" i="29747"/>
  <c r="C27" i="29747"/>
  <c r="O26" i="29747"/>
  <c r="M26" i="29747"/>
  <c r="C26" i="29747"/>
  <c r="O25" i="29747"/>
  <c r="M25" i="29747"/>
  <c r="C25" i="29747"/>
  <c r="O24" i="29747"/>
  <c r="M24" i="29747"/>
  <c r="C24" i="29747"/>
  <c r="T20" i="29747"/>
  <c r="N20" i="29747"/>
  <c r="D20" i="29747"/>
  <c r="T19" i="29747"/>
  <c r="N19" i="29747"/>
  <c r="D19" i="29747"/>
  <c r="T18" i="29747"/>
  <c r="N18" i="29747"/>
  <c r="D18" i="29747"/>
  <c r="T17" i="29747"/>
  <c r="N17" i="29747"/>
  <c r="D17" i="29747"/>
  <c r="T16" i="29747"/>
  <c r="N16" i="29747"/>
  <c r="D16" i="29747"/>
  <c r="T15" i="29747"/>
  <c r="N15" i="29747"/>
  <c r="D15" i="29747"/>
  <c r="T14" i="29747"/>
  <c r="N14" i="29747"/>
  <c r="D14" i="29747"/>
  <c r="T13" i="29747"/>
  <c r="N13" i="29747"/>
  <c r="D13" i="29747"/>
  <c r="T12" i="29747"/>
  <c r="N12" i="29747"/>
  <c r="D12" i="29747"/>
  <c r="T11" i="29747"/>
  <c r="N11" i="29747"/>
  <c r="D11" i="29747"/>
  <c r="T10" i="29747"/>
  <c r="N10" i="29747"/>
  <c r="D10" i="29747"/>
  <c r="T9" i="29747"/>
  <c r="N9" i="29747"/>
  <c r="D9" i="29747"/>
  <c r="T8" i="29747"/>
  <c r="N8" i="29747"/>
  <c r="D8" i="29747"/>
  <c r="T7" i="29747"/>
  <c r="N7" i="29747"/>
  <c r="D7" i="29747"/>
  <c r="T6" i="29747"/>
  <c r="N6" i="29747"/>
  <c r="D6" i="29747"/>
  <c r="T5" i="29747"/>
  <c r="N5" i="29747"/>
  <c r="D5" i="29747"/>
  <c r="T4" i="29747"/>
  <c r="N4" i="29747"/>
  <c r="D4" i="29747"/>
  <c r="T3" i="29747"/>
  <c r="N3" i="29747"/>
  <c r="D3" i="29747"/>
  <c r="T2" i="29747"/>
  <c r="N2" i="29747"/>
  <c r="D2" i="29747"/>
  <c r="B32" i="29747" l="1"/>
  <c r="B34" i="29747" s="1"/>
  <c r="C34" i="29747" s="1"/>
  <c r="D34" i="29747" s="1"/>
  <c r="C4" i="29727" l="1"/>
  <c r="D132" i="29741" l="1"/>
  <c r="E132" i="29741"/>
  <c r="F132" i="29741"/>
  <c r="D133" i="29741"/>
  <c r="E133" i="29741"/>
  <c r="F133" i="29741"/>
  <c r="D134" i="29741"/>
  <c r="E134" i="29741"/>
  <c r="F134" i="29741"/>
  <c r="D135" i="29741"/>
  <c r="E135" i="29741"/>
  <c r="F135" i="29741"/>
  <c r="D136" i="29741"/>
  <c r="F9" i="29743" s="1"/>
  <c r="E136" i="29741"/>
  <c r="L9" i="29743" s="1"/>
  <c r="F136" i="29741"/>
  <c r="O9" i="29743" s="1"/>
  <c r="D137" i="29741"/>
  <c r="F10" i="29743" s="1"/>
  <c r="E137" i="29741"/>
  <c r="L10" i="29743" s="1"/>
  <c r="F137" i="29741"/>
  <c r="O10" i="29743" s="1"/>
  <c r="C137" i="29741"/>
  <c r="I10" i="29743" s="1"/>
  <c r="C136" i="29741"/>
  <c r="I9" i="29743" s="1"/>
  <c r="C135" i="29741"/>
  <c r="C133" i="29741"/>
  <c r="C134" i="29741"/>
  <c r="C132" i="29741"/>
  <c r="I22" i="29741"/>
  <c r="J22" i="29741"/>
  <c r="K22" i="29741"/>
  <c r="L22" i="29741"/>
  <c r="I23" i="29741"/>
  <c r="J23" i="29741"/>
  <c r="K23" i="29741"/>
  <c r="L23" i="29741"/>
  <c r="I24" i="29741"/>
  <c r="J24" i="29741"/>
  <c r="K24" i="29741"/>
  <c r="L24" i="29741"/>
  <c r="I25" i="29741"/>
  <c r="J25" i="29741"/>
  <c r="K25" i="29741"/>
  <c r="L25" i="29741"/>
  <c r="I26" i="29741"/>
  <c r="J26" i="29741"/>
  <c r="K26" i="29741"/>
  <c r="L26" i="29741"/>
  <c r="I27" i="29741"/>
  <c r="J27" i="29741"/>
  <c r="K27" i="29741"/>
  <c r="L27" i="29741"/>
  <c r="I28" i="29741"/>
  <c r="J28" i="29741"/>
  <c r="K28" i="29741"/>
  <c r="L28" i="29741"/>
  <c r="I29" i="29741"/>
  <c r="J29" i="29741"/>
  <c r="K29" i="29741"/>
  <c r="L29" i="29741"/>
  <c r="I30" i="29741"/>
  <c r="J30" i="29741"/>
  <c r="K30" i="29741"/>
  <c r="L30" i="29741"/>
  <c r="I31" i="29741"/>
  <c r="J31" i="29741"/>
  <c r="K31" i="29741"/>
  <c r="L31" i="29741"/>
  <c r="I32" i="29741"/>
  <c r="J32" i="29741"/>
  <c r="K32" i="29741"/>
  <c r="L32" i="29741"/>
  <c r="I33" i="29741"/>
  <c r="J33" i="29741"/>
  <c r="K33" i="29741"/>
  <c r="L33" i="29741"/>
  <c r="I34" i="29741"/>
  <c r="J34" i="29741"/>
  <c r="K34" i="29741"/>
  <c r="L34" i="29741"/>
  <c r="I35" i="29741"/>
  <c r="J35" i="29741"/>
  <c r="K35" i="29741"/>
  <c r="L35" i="29741"/>
  <c r="I36" i="29741"/>
  <c r="J36" i="29741"/>
  <c r="K36" i="29741"/>
  <c r="L36" i="29741"/>
  <c r="I37" i="29741"/>
  <c r="J37" i="29741"/>
  <c r="K37" i="29741"/>
  <c r="L37" i="29741"/>
  <c r="I38" i="29741"/>
  <c r="J38" i="29741"/>
  <c r="K38" i="29741"/>
  <c r="L38" i="29741"/>
  <c r="I39" i="29741"/>
  <c r="J39" i="29741"/>
  <c r="K39" i="29741"/>
  <c r="L39" i="29741"/>
  <c r="I40" i="29741"/>
  <c r="J40" i="29741"/>
  <c r="K40" i="29741"/>
  <c r="L40" i="29741"/>
  <c r="I41" i="29741"/>
  <c r="J41" i="29741"/>
  <c r="K41" i="29741"/>
  <c r="L41" i="29741"/>
  <c r="I42" i="29741"/>
  <c r="J42" i="29741"/>
  <c r="K42" i="29741"/>
  <c r="L42" i="29741"/>
  <c r="I43" i="29741"/>
  <c r="J43" i="29741"/>
  <c r="K43" i="29741"/>
  <c r="L43" i="29741"/>
  <c r="I44" i="29741"/>
  <c r="J44" i="29741"/>
  <c r="K44" i="29741"/>
  <c r="L44" i="29741"/>
  <c r="I45" i="29741"/>
  <c r="J45" i="29741"/>
  <c r="K45" i="29741"/>
  <c r="L45" i="29741"/>
  <c r="I46" i="29741"/>
  <c r="J46" i="29741"/>
  <c r="K46" i="29741"/>
  <c r="L46" i="29741"/>
  <c r="I47" i="29741"/>
  <c r="J47" i="29741"/>
  <c r="K47" i="29741"/>
  <c r="L47" i="29741"/>
  <c r="I48" i="29741"/>
  <c r="J48" i="29741"/>
  <c r="K48" i="29741"/>
  <c r="L48" i="29741"/>
  <c r="I49" i="29741"/>
  <c r="J49" i="29741"/>
  <c r="K49" i="29741"/>
  <c r="L49" i="29741"/>
  <c r="I50" i="29741"/>
  <c r="J50" i="29741"/>
  <c r="K50" i="29741"/>
  <c r="L50" i="29741"/>
  <c r="I51" i="29741"/>
  <c r="J51" i="29741"/>
  <c r="K51" i="29741"/>
  <c r="L51" i="29741"/>
  <c r="I52" i="29741"/>
  <c r="J52" i="29741"/>
  <c r="K52" i="29741"/>
  <c r="L52" i="29741"/>
  <c r="I53" i="29741"/>
  <c r="J53" i="29741"/>
  <c r="K53" i="29741"/>
  <c r="L53" i="29741"/>
  <c r="I54" i="29741"/>
  <c r="J54" i="29741"/>
  <c r="K54" i="29741"/>
  <c r="L54" i="29741"/>
  <c r="I55" i="29741"/>
  <c r="J55" i="29741"/>
  <c r="K55" i="29741"/>
  <c r="L55" i="29741"/>
  <c r="I56" i="29741"/>
  <c r="J56" i="29741"/>
  <c r="K56" i="29741"/>
  <c r="L56" i="29741"/>
  <c r="I57" i="29741"/>
  <c r="J57" i="29741"/>
  <c r="K57" i="29741"/>
  <c r="L57" i="29741"/>
  <c r="I58" i="29741"/>
  <c r="J58" i="29741"/>
  <c r="K58" i="29741"/>
  <c r="L58" i="29741"/>
  <c r="I59" i="29741"/>
  <c r="J59" i="29741"/>
  <c r="K59" i="29741"/>
  <c r="L59" i="29741"/>
  <c r="I60" i="29741"/>
  <c r="J60" i="29741"/>
  <c r="K60" i="29741"/>
  <c r="L60" i="29741"/>
  <c r="I61" i="29741"/>
  <c r="J61" i="29741"/>
  <c r="K61" i="29741"/>
  <c r="L61" i="29741"/>
  <c r="I62" i="29741"/>
  <c r="J62" i="29741"/>
  <c r="K62" i="29741"/>
  <c r="L62" i="29741"/>
  <c r="I63" i="29741"/>
  <c r="J63" i="29741"/>
  <c r="K63" i="29741"/>
  <c r="L63" i="29741"/>
  <c r="I64" i="29741"/>
  <c r="J64" i="29741"/>
  <c r="K64" i="29741"/>
  <c r="L64" i="29741"/>
  <c r="I65" i="29741"/>
  <c r="J65" i="29741"/>
  <c r="K65" i="29741"/>
  <c r="L65" i="29741"/>
  <c r="I66" i="29741"/>
  <c r="J66" i="29741"/>
  <c r="K66" i="29741"/>
  <c r="L66" i="29741"/>
  <c r="I67" i="29741"/>
  <c r="J67" i="29741"/>
  <c r="K67" i="29741"/>
  <c r="L67" i="29741"/>
  <c r="I68" i="29741"/>
  <c r="J68" i="29741"/>
  <c r="K68" i="29741"/>
  <c r="L68" i="29741"/>
  <c r="I69" i="29741"/>
  <c r="J69" i="29741"/>
  <c r="K69" i="29741"/>
  <c r="L69" i="29741"/>
  <c r="I70" i="29741"/>
  <c r="J70" i="29741"/>
  <c r="K70" i="29741"/>
  <c r="L70" i="29741"/>
  <c r="I71" i="29741"/>
  <c r="J71" i="29741"/>
  <c r="K71" i="29741"/>
  <c r="L71" i="29741"/>
  <c r="I72" i="29741"/>
  <c r="J72" i="29741"/>
  <c r="K72" i="29741"/>
  <c r="L72" i="29741"/>
  <c r="I73" i="29741"/>
  <c r="J73" i="29741"/>
  <c r="K73" i="29741"/>
  <c r="L73" i="29741"/>
  <c r="I74" i="29741"/>
  <c r="J74" i="29741"/>
  <c r="K74" i="29741"/>
  <c r="L74" i="29741"/>
  <c r="I75" i="29741"/>
  <c r="J75" i="29741"/>
  <c r="K75" i="29741"/>
  <c r="L75" i="29741"/>
  <c r="I76" i="29741"/>
  <c r="J76" i="29741"/>
  <c r="K76" i="29741"/>
  <c r="L76" i="29741"/>
  <c r="I77" i="29741"/>
  <c r="J77" i="29741"/>
  <c r="K77" i="29741"/>
  <c r="L77" i="29741"/>
  <c r="I78" i="29741"/>
  <c r="J78" i="29741"/>
  <c r="K78" i="29741"/>
  <c r="L78" i="29741"/>
  <c r="I79" i="29741"/>
  <c r="J79" i="29741"/>
  <c r="K79" i="29741"/>
  <c r="L79" i="29741"/>
  <c r="I80" i="29741"/>
  <c r="J80" i="29741"/>
  <c r="K80" i="29741"/>
  <c r="L80" i="29741"/>
  <c r="J21" i="29741"/>
  <c r="K21" i="29741"/>
  <c r="L21" i="29741"/>
  <c r="I21" i="29741"/>
  <c r="G10" i="29741"/>
  <c r="G11" i="29741"/>
  <c r="G12" i="29741"/>
  <c r="G13" i="29741"/>
  <c r="G14" i="29741"/>
  <c r="G15" i="29741"/>
  <c r="G16" i="29741"/>
  <c r="G17" i="29741"/>
  <c r="G18" i="29741"/>
  <c r="G19" i="29741"/>
  <c r="G20" i="29741"/>
  <c r="G21" i="29741"/>
  <c r="G22" i="29741"/>
  <c r="G23" i="29741"/>
  <c r="G24" i="29741"/>
  <c r="G25" i="29741"/>
  <c r="G26" i="29741"/>
  <c r="G27" i="29741"/>
  <c r="G28" i="29741"/>
  <c r="G29" i="29741"/>
  <c r="G30" i="29741"/>
  <c r="G31" i="29741"/>
  <c r="G32" i="29741"/>
  <c r="G33" i="29741"/>
  <c r="G34" i="29741"/>
  <c r="G35" i="29741"/>
  <c r="G36" i="29741"/>
  <c r="G37" i="29741"/>
  <c r="G38" i="29741"/>
  <c r="G39" i="29741"/>
  <c r="G40" i="29741"/>
  <c r="G41" i="29741"/>
  <c r="G42" i="29741"/>
  <c r="G43" i="29741"/>
  <c r="G44" i="29741"/>
  <c r="G45" i="29741"/>
  <c r="G46" i="29741"/>
  <c r="G47" i="29741"/>
  <c r="G48" i="29741"/>
  <c r="G49" i="29741"/>
  <c r="G50" i="29741"/>
  <c r="G51" i="29741"/>
  <c r="G52" i="29741"/>
  <c r="G53" i="29741"/>
  <c r="G54" i="29741"/>
  <c r="G55" i="29741"/>
  <c r="G56" i="29741"/>
  <c r="G57" i="29741"/>
  <c r="F9" i="29748" s="1"/>
  <c r="G58" i="29741"/>
  <c r="F10" i="29748" s="1"/>
  <c r="G59" i="29741"/>
  <c r="F11" i="29748" s="1"/>
  <c r="G60" i="29741"/>
  <c r="F12" i="29748" s="1"/>
  <c r="G61" i="29741"/>
  <c r="F13" i="29748" s="1"/>
  <c r="G62" i="29741"/>
  <c r="F14" i="29748" s="1"/>
  <c r="G63" i="29741"/>
  <c r="F15" i="29748" s="1"/>
  <c r="G64" i="29741"/>
  <c r="F16" i="29748" s="1"/>
  <c r="G65" i="29741"/>
  <c r="F17" i="29748" s="1"/>
  <c r="G66" i="29741"/>
  <c r="F18" i="29748" s="1"/>
  <c r="G67" i="29741"/>
  <c r="F19" i="29748" s="1"/>
  <c r="G68" i="29741"/>
  <c r="F20" i="29748" s="1"/>
  <c r="G69" i="29741"/>
  <c r="I9" i="29748" s="1"/>
  <c r="G70" i="29741"/>
  <c r="I10" i="29748" s="1"/>
  <c r="G71" i="29741"/>
  <c r="I11" i="29748" s="1"/>
  <c r="G72" i="29741"/>
  <c r="I12" i="29748" s="1"/>
  <c r="G73" i="29741"/>
  <c r="I13" i="29748" s="1"/>
  <c r="G74" i="29741"/>
  <c r="I14" i="29748" s="1"/>
  <c r="G75" i="29741"/>
  <c r="I15" i="29748" s="1"/>
  <c r="G76" i="29741"/>
  <c r="I16" i="29748" s="1"/>
  <c r="G77" i="29741"/>
  <c r="I17" i="29748" s="1"/>
  <c r="G78" i="29741"/>
  <c r="I18" i="29748" s="1"/>
  <c r="G79" i="29741"/>
  <c r="I19" i="29748" s="1"/>
  <c r="G80" i="29741"/>
  <c r="I20" i="29748" s="1"/>
  <c r="G9" i="29741"/>
  <c r="M81" i="29741" l="1"/>
  <c r="M91" i="29741"/>
  <c r="M87" i="29741"/>
  <c r="M83" i="29741"/>
  <c r="M89" i="29741"/>
  <c r="M85" i="29741"/>
  <c r="J138" i="29741"/>
  <c r="G11" i="29743" s="1"/>
  <c r="M88" i="29741"/>
  <c r="M84" i="29741"/>
  <c r="I138" i="29741"/>
  <c r="J11" i="29743" s="1"/>
  <c r="L138" i="29741"/>
  <c r="P11" i="29743" s="1"/>
  <c r="M90" i="29741"/>
  <c r="M86" i="29741"/>
  <c r="M82" i="29741"/>
  <c r="K138" i="29741"/>
  <c r="M11" i="29743" s="1"/>
  <c r="M92" i="29741"/>
  <c r="M77" i="29741"/>
  <c r="M73" i="29741"/>
  <c r="M69" i="29741"/>
  <c r="M65" i="29741"/>
  <c r="M61" i="29741"/>
  <c r="M57" i="29741"/>
  <c r="M49" i="29741"/>
  <c r="M45" i="29741"/>
  <c r="M41" i="29741"/>
  <c r="M37" i="29741"/>
  <c r="M25" i="29741"/>
  <c r="M76" i="29741"/>
  <c r="M72" i="29741"/>
  <c r="M68" i="29741"/>
  <c r="M64" i="29741"/>
  <c r="M60" i="29741"/>
  <c r="M56" i="29741"/>
  <c r="M48" i="29741"/>
  <c r="M44" i="29741"/>
  <c r="M40" i="29741"/>
  <c r="M36" i="29741"/>
  <c r="M79" i="29741"/>
  <c r="M71" i="29741"/>
  <c r="M67" i="29741"/>
  <c r="M63" i="29741"/>
  <c r="M59" i="29741"/>
  <c r="M55" i="29741"/>
  <c r="M51" i="29741"/>
  <c r="M47" i="29741"/>
  <c r="M43" i="29741"/>
  <c r="M39" i="29741"/>
  <c r="M31" i="29741"/>
  <c r="M27" i="29741"/>
  <c r="M23" i="29741"/>
  <c r="M78" i="29741"/>
  <c r="M74" i="29741"/>
  <c r="M70" i="29741"/>
  <c r="M66" i="29741"/>
  <c r="M62" i="29741"/>
  <c r="M58" i="29741"/>
  <c r="M54" i="29741"/>
  <c r="M50" i="29741"/>
  <c r="M46" i="29741"/>
  <c r="M42" i="29741"/>
  <c r="M38" i="29741"/>
  <c r="M34" i="29741"/>
  <c r="M30" i="29741"/>
  <c r="M26" i="29741"/>
  <c r="M52" i="29741"/>
  <c r="M53" i="29741"/>
  <c r="I134" i="29741"/>
  <c r="M75" i="29741"/>
  <c r="J134" i="29741"/>
  <c r="M80" i="29741"/>
  <c r="I136" i="29741"/>
  <c r="J9" i="29743" s="1"/>
  <c r="K134" i="29741"/>
  <c r="I135" i="29741"/>
  <c r="K137" i="29741"/>
  <c r="M10" i="29743" s="1"/>
  <c r="J136" i="29741"/>
  <c r="G9" i="29743" s="1"/>
  <c r="L134" i="29741"/>
  <c r="J137" i="29741"/>
  <c r="G10" i="29743" s="1"/>
  <c r="L135" i="29741"/>
  <c r="L136" i="29741"/>
  <c r="P9" i="29743" s="1"/>
  <c r="I137" i="29741"/>
  <c r="J10" i="29743" s="1"/>
  <c r="K135" i="29741"/>
  <c r="I133" i="29741"/>
  <c r="L137" i="29741"/>
  <c r="P10" i="29743" s="1"/>
  <c r="K136" i="29741"/>
  <c r="M9" i="29743" s="1"/>
  <c r="J135" i="29741"/>
  <c r="L133" i="29741"/>
  <c r="K133" i="29741"/>
  <c r="J133" i="29741"/>
  <c r="G132" i="29741"/>
  <c r="G137" i="29741"/>
  <c r="M138" i="29741" s="1"/>
  <c r="G136" i="29741"/>
  <c r="G135" i="29741"/>
  <c r="G134" i="29741"/>
  <c r="G133" i="29741"/>
  <c r="M22" i="29741"/>
  <c r="M24" i="29741"/>
  <c r="M35" i="29741"/>
  <c r="M33" i="29741"/>
  <c r="M32" i="29741"/>
  <c r="M29" i="29741"/>
  <c r="M28" i="29741"/>
  <c r="M21" i="29741"/>
  <c r="F301" i="84"/>
  <c r="G301" i="84"/>
  <c r="G697" i="84"/>
  <c r="F697" i="84"/>
  <c r="E697" i="84"/>
  <c r="D697" i="84"/>
  <c r="G696" i="84"/>
  <c r="F696" i="84"/>
  <c r="E696" i="84"/>
  <c r="D696" i="84"/>
  <c r="G695" i="84"/>
  <c r="F695" i="84"/>
  <c r="E695" i="84"/>
  <c r="D695" i="84"/>
  <c r="G694" i="84"/>
  <c r="F694" i="84"/>
  <c r="E694" i="84"/>
  <c r="D694" i="84"/>
  <c r="G693" i="84"/>
  <c r="F693" i="84"/>
  <c r="E693" i="84"/>
  <c r="D693" i="84"/>
  <c r="J688" i="84"/>
  <c r="J687" i="84"/>
  <c r="J686" i="84"/>
  <c r="J685" i="84"/>
  <c r="J684" i="84"/>
  <c r="J683" i="84"/>
  <c r="J682" i="84"/>
  <c r="J681" i="84"/>
  <c r="J680" i="84"/>
  <c r="J679" i="84"/>
  <c r="J678" i="84"/>
  <c r="J677" i="84"/>
  <c r="J676" i="84"/>
  <c r="J675" i="84"/>
  <c r="J674" i="84"/>
  <c r="J673" i="84"/>
  <c r="J672" i="84"/>
  <c r="J671" i="84"/>
  <c r="J670" i="84"/>
  <c r="J669" i="84"/>
  <c r="J668" i="84"/>
  <c r="J667" i="84"/>
  <c r="J666" i="84"/>
  <c r="J665" i="84"/>
  <c r="J664" i="84"/>
  <c r="J663" i="84"/>
  <c r="J662" i="84"/>
  <c r="J661" i="84"/>
  <c r="J660" i="84"/>
  <c r="J659" i="84"/>
  <c r="J658" i="84"/>
  <c r="J657" i="84"/>
  <c r="J656" i="84"/>
  <c r="J655" i="84"/>
  <c r="J654" i="84"/>
  <c r="J653" i="84"/>
  <c r="J652" i="84"/>
  <c r="J651" i="84"/>
  <c r="J650" i="84"/>
  <c r="J649" i="84"/>
  <c r="J648" i="84"/>
  <c r="J647" i="84"/>
  <c r="J646" i="84"/>
  <c r="J645" i="84"/>
  <c r="J644" i="84"/>
  <c r="J643" i="84"/>
  <c r="J642" i="84"/>
  <c r="J641" i="84"/>
  <c r="J640" i="84"/>
  <c r="J639" i="84"/>
  <c r="J638" i="84"/>
  <c r="J637" i="84"/>
  <c r="J636" i="84"/>
  <c r="J635" i="84"/>
  <c r="J634" i="84"/>
  <c r="J633" i="84"/>
  <c r="J632" i="84"/>
  <c r="J631" i="84"/>
  <c r="J630" i="84"/>
  <c r="J629" i="84"/>
  <c r="J628" i="84"/>
  <c r="J627" i="84"/>
  <c r="J626" i="84"/>
  <c r="J625" i="84"/>
  <c r="J624" i="84"/>
  <c r="J623" i="84"/>
  <c r="J622" i="84"/>
  <c r="J621" i="84"/>
  <c r="J620" i="84"/>
  <c r="J619" i="84"/>
  <c r="J618" i="84"/>
  <c r="J617" i="84"/>
  <c r="J616" i="84"/>
  <c r="J615" i="84"/>
  <c r="J614" i="84"/>
  <c r="J613" i="84"/>
  <c r="J612" i="84"/>
  <c r="J611" i="84"/>
  <c r="J610" i="84"/>
  <c r="J609" i="84"/>
  <c r="J608" i="84"/>
  <c r="J607" i="84"/>
  <c r="J606" i="84"/>
  <c r="J605" i="84"/>
  <c r="J604" i="84"/>
  <c r="J603" i="84"/>
  <c r="J602" i="84"/>
  <c r="J601" i="84"/>
  <c r="J600" i="84"/>
  <c r="J599" i="84"/>
  <c r="J598" i="84"/>
  <c r="J597" i="84"/>
  <c r="J596" i="84"/>
  <c r="J595" i="84"/>
  <c r="J594" i="84"/>
  <c r="J593" i="84"/>
  <c r="J592" i="84"/>
  <c r="J591" i="84"/>
  <c r="J590" i="84"/>
  <c r="J589" i="84"/>
  <c r="J588" i="84"/>
  <c r="J587" i="84"/>
  <c r="J586" i="84"/>
  <c r="J585" i="84"/>
  <c r="J584" i="84"/>
  <c r="J583" i="84"/>
  <c r="J582" i="84"/>
  <c r="J581" i="84"/>
  <c r="J580" i="84"/>
  <c r="J579" i="84"/>
  <c r="J578" i="84"/>
  <c r="J577" i="84"/>
  <c r="J576" i="84"/>
  <c r="J575" i="84"/>
  <c r="J574" i="84"/>
  <c r="J573" i="84"/>
  <c r="J572" i="84"/>
  <c r="J571" i="84"/>
  <c r="J570" i="84"/>
  <c r="J569" i="84"/>
  <c r="J568" i="84"/>
  <c r="J567" i="84"/>
  <c r="J566" i="84"/>
  <c r="J565" i="84"/>
  <c r="J564" i="84"/>
  <c r="J563" i="84"/>
  <c r="J562" i="84"/>
  <c r="J561" i="84"/>
  <c r="J560" i="84"/>
  <c r="J559" i="84"/>
  <c r="J558" i="84"/>
  <c r="J557" i="84"/>
  <c r="J556" i="84"/>
  <c r="J555" i="84"/>
  <c r="J554" i="84"/>
  <c r="J553" i="84"/>
  <c r="J552" i="84"/>
  <c r="J551" i="84"/>
  <c r="J550" i="84"/>
  <c r="J549" i="84"/>
  <c r="J548" i="84"/>
  <c r="J547" i="84"/>
  <c r="J546" i="84"/>
  <c r="J545" i="84"/>
  <c r="J544" i="84"/>
  <c r="J543" i="84"/>
  <c r="J542" i="84"/>
  <c r="J541" i="84"/>
  <c r="J540" i="84"/>
  <c r="J539" i="84"/>
  <c r="J538" i="84"/>
  <c r="J537" i="84"/>
  <c r="J536" i="84"/>
  <c r="J535" i="84"/>
  <c r="J534" i="84"/>
  <c r="J533" i="84"/>
  <c r="J532" i="84"/>
  <c r="J531" i="84"/>
  <c r="J530" i="84"/>
  <c r="J529" i="84"/>
  <c r="J528" i="84"/>
  <c r="J527" i="84"/>
  <c r="J526" i="84"/>
  <c r="J525" i="84"/>
  <c r="J524" i="84"/>
  <c r="J523" i="84"/>
  <c r="J522" i="84"/>
  <c r="J521" i="84"/>
  <c r="J520" i="84"/>
  <c r="J519" i="84"/>
  <c r="J518" i="84"/>
  <c r="J517" i="84"/>
  <c r="J516" i="84"/>
  <c r="J515" i="84"/>
  <c r="J514" i="84"/>
  <c r="J513" i="84"/>
  <c r="J512" i="84"/>
  <c r="J511" i="84"/>
  <c r="J510" i="84"/>
  <c r="J509" i="84"/>
  <c r="J508" i="84"/>
  <c r="J507" i="84"/>
  <c r="J506" i="84"/>
  <c r="J505" i="84"/>
  <c r="J504" i="84"/>
  <c r="J503" i="84"/>
  <c r="J502" i="84"/>
  <c r="J501" i="84"/>
  <c r="J500" i="84"/>
  <c r="J499" i="84"/>
  <c r="J498" i="84"/>
  <c r="J497" i="84"/>
  <c r="J496" i="84"/>
  <c r="J495" i="84"/>
  <c r="J494" i="84"/>
  <c r="J493" i="84"/>
  <c r="J492" i="84"/>
  <c r="J491" i="84"/>
  <c r="J490" i="84"/>
  <c r="J489" i="84"/>
  <c r="J488" i="84"/>
  <c r="J487" i="84"/>
  <c r="J486" i="84"/>
  <c r="J485" i="84"/>
  <c r="J484" i="84"/>
  <c r="J483" i="84"/>
  <c r="J482" i="84"/>
  <c r="J481" i="84"/>
  <c r="J480" i="84"/>
  <c r="J479" i="84"/>
  <c r="J478" i="84"/>
  <c r="J477" i="84"/>
  <c r="J476" i="84"/>
  <c r="J475" i="84"/>
  <c r="J474" i="84"/>
  <c r="J473" i="84"/>
  <c r="J472" i="84"/>
  <c r="J471" i="84"/>
  <c r="J470" i="84"/>
  <c r="J469" i="84"/>
  <c r="J468" i="84"/>
  <c r="J467" i="84"/>
  <c r="J466" i="84"/>
  <c r="J465" i="84"/>
  <c r="J464" i="84"/>
  <c r="J463" i="84"/>
  <c r="J462" i="84"/>
  <c r="J461" i="84"/>
  <c r="J460" i="84"/>
  <c r="J459" i="84"/>
  <c r="J458" i="84"/>
  <c r="J457" i="84"/>
  <c r="J456" i="84"/>
  <c r="J455" i="84"/>
  <c r="J454" i="84"/>
  <c r="J453" i="84"/>
  <c r="J452" i="84"/>
  <c r="J451" i="84"/>
  <c r="J450" i="84"/>
  <c r="J449" i="84"/>
  <c r="J448" i="84"/>
  <c r="J447" i="84"/>
  <c r="J446" i="84"/>
  <c r="J445" i="84"/>
  <c r="J444" i="84"/>
  <c r="J443" i="84"/>
  <c r="J442" i="84"/>
  <c r="J441" i="84"/>
  <c r="J440" i="84"/>
  <c r="J439" i="84"/>
  <c r="J438" i="84"/>
  <c r="J437" i="84"/>
  <c r="J436" i="84"/>
  <c r="J435" i="84"/>
  <c r="J434" i="84"/>
  <c r="J433" i="84"/>
  <c r="J432" i="84"/>
  <c r="J431" i="84"/>
  <c r="J430" i="84"/>
  <c r="J429" i="84"/>
  <c r="J428" i="84"/>
  <c r="J427" i="84"/>
  <c r="J426" i="84"/>
  <c r="J425" i="84"/>
  <c r="J424" i="84"/>
  <c r="J423" i="84"/>
  <c r="J422" i="84"/>
  <c r="J421" i="84"/>
  <c r="J420" i="84"/>
  <c r="J419" i="84"/>
  <c r="J418" i="84"/>
  <c r="J417" i="84"/>
  <c r="J416" i="84"/>
  <c r="J415" i="84"/>
  <c r="J414" i="84"/>
  <c r="J413" i="84"/>
  <c r="J412" i="84"/>
  <c r="J411" i="84"/>
  <c r="J410" i="84"/>
  <c r="J409" i="84"/>
  <c r="J408" i="84"/>
  <c r="J407" i="84"/>
  <c r="J406" i="84"/>
  <c r="J405" i="84"/>
  <c r="J404" i="84"/>
  <c r="J403" i="84"/>
  <c r="J402" i="84"/>
  <c r="J401" i="84"/>
  <c r="J400" i="84"/>
  <c r="J399" i="84"/>
  <c r="J398" i="84"/>
  <c r="J397" i="84"/>
  <c r="J396" i="84"/>
  <c r="J395" i="84"/>
  <c r="J394" i="84"/>
  <c r="J393" i="84"/>
  <c r="J392" i="84"/>
  <c r="J391" i="84"/>
  <c r="J390" i="84"/>
  <c r="J389" i="84"/>
  <c r="J388" i="84"/>
  <c r="J387" i="84"/>
  <c r="J386" i="84"/>
  <c r="J385" i="84"/>
  <c r="J384" i="84"/>
  <c r="J383" i="84"/>
  <c r="J382" i="84"/>
  <c r="J381" i="84"/>
  <c r="J380" i="84"/>
  <c r="J379" i="84"/>
  <c r="J378" i="84"/>
  <c r="J377" i="84"/>
  <c r="J376" i="84"/>
  <c r="J375" i="84"/>
  <c r="J374" i="84"/>
  <c r="J373" i="84"/>
  <c r="J372" i="84"/>
  <c r="J371" i="84"/>
  <c r="J370" i="84"/>
  <c r="J369" i="84"/>
  <c r="J368" i="84"/>
  <c r="J367" i="84"/>
  <c r="J366" i="84"/>
  <c r="J365" i="84"/>
  <c r="J364" i="84"/>
  <c r="J363" i="84"/>
  <c r="J362" i="84"/>
  <c r="J361" i="84"/>
  <c r="J360" i="84"/>
  <c r="J359" i="84"/>
  <c r="J358" i="84"/>
  <c r="J357" i="84"/>
  <c r="J356" i="84"/>
  <c r="J355" i="84"/>
  <c r="J354" i="84"/>
  <c r="J353" i="84"/>
  <c r="J352" i="84"/>
  <c r="J351" i="84"/>
  <c r="J350" i="84"/>
  <c r="J349" i="84"/>
  <c r="J348" i="84"/>
  <c r="J347" i="84"/>
  <c r="J346" i="84"/>
  <c r="J345" i="84"/>
  <c r="J344" i="84"/>
  <c r="J343" i="84"/>
  <c r="J342" i="84"/>
  <c r="J341" i="84"/>
  <c r="J340" i="84"/>
  <c r="J339" i="84"/>
  <c r="J338" i="84"/>
  <c r="J337" i="84"/>
  <c r="J336" i="84"/>
  <c r="J335" i="84"/>
  <c r="J334" i="84"/>
  <c r="J333" i="84"/>
  <c r="J332" i="84"/>
  <c r="J331" i="84"/>
  <c r="J330" i="84"/>
  <c r="J329" i="84"/>
  <c r="J328" i="84"/>
  <c r="J327" i="84"/>
  <c r="J326" i="84"/>
  <c r="J325" i="84"/>
  <c r="J324" i="84"/>
  <c r="O21" i="29748" l="1"/>
  <c r="P18" i="29748" s="1"/>
  <c r="F21" i="29748"/>
  <c r="G13" i="29748" s="1"/>
  <c r="I21" i="29748"/>
  <c r="J16" i="29748" s="1"/>
  <c r="R21" i="29748"/>
  <c r="S19" i="29748" s="1"/>
  <c r="L21" i="29748"/>
  <c r="M133" i="29741"/>
  <c r="M137" i="29741"/>
  <c r="M136" i="29741"/>
  <c r="M134" i="29741"/>
  <c r="M135" i="29741"/>
  <c r="G15" i="29748" l="1"/>
  <c r="G19" i="29748"/>
  <c r="G18" i="29748"/>
  <c r="G11" i="29748"/>
  <c r="J20" i="29748"/>
  <c r="J13" i="29748"/>
  <c r="P14" i="29748"/>
  <c r="J17" i="29748"/>
  <c r="S17" i="29748"/>
  <c r="P15" i="29748"/>
  <c r="J19" i="29748"/>
  <c r="J18" i="29748"/>
  <c r="J15" i="29748"/>
  <c r="J10" i="29748"/>
  <c r="M15" i="29748"/>
  <c r="M17" i="29748"/>
  <c r="M16" i="29748"/>
  <c r="M12" i="29748"/>
  <c r="M14" i="29748"/>
  <c r="M19" i="29748"/>
  <c r="S9" i="29748"/>
  <c r="S15" i="29748"/>
  <c r="S20" i="29748"/>
  <c r="S16" i="29748"/>
  <c r="M18" i="29748"/>
  <c r="M13" i="29748"/>
  <c r="S13" i="29748"/>
  <c r="S12" i="29748"/>
  <c r="M11" i="29748"/>
  <c r="P13" i="29748"/>
  <c r="P20" i="29748"/>
  <c r="S18" i="29748"/>
  <c r="M10" i="29748"/>
  <c r="P19" i="29748"/>
  <c r="P17" i="29748"/>
  <c r="P16" i="29748"/>
  <c r="S14" i="29748"/>
  <c r="M9" i="29748"/>
  <c r="S11" i="29748"/>
  <c r="J12" i="29748"/>
  <c r="J11" i="29748"/>
  <c r="J9" i="29748"/>
  <c r="P12" i="29748"/>
  <c r="S10" i="29748"/>
  <c r="J14" i="29748"/>
  <c r="G9" i="29748"/>
  <c r="G10" i="29748"/>
  <c r="G20" i="29748"/>
  <c r="G16" i="29748"/>
  <c r="G17" i="29748"/>
  <c r="G12" i="29748"/>
  <c r="P11" i="29748"/>
  <c r="P9" i="29748"/>
  <c r="M20" i="29748"/>
  <c r="P10" i="29748"/>
  <c r="G14" i="29748"/>
  <c r="E29" i="84"/>
  <c r="E28" i="84"/>
  <c r="E27" i="84"/>
  <c r="E26" i="84"/>
  <c r="E25" i="84"/>
  <c r="E24" i="84"/>
  <c r="E23" i="84"/>
  <c r="S23" i="84" s="1"/>
  <c r="E22" i="84"/>
  <c r="E21" i="84"/>
  <c r="S21" i="84" s="1"/>
  <c r="E20" i="84"/>
  <c r="S20" i="84" s="1"/>
  <c r="E19" i="84"/>
  <c r="S19" i="84" s="1"/>
  <c r="E18" i="84"/>
  <c r="S18" i="84" s="1"/>
  <c r="E17" i="84"/>
  <c r="S17" i="84" s="1"/>
  <c r="E16" i="84"/>
  <c r="S16" i="84" s="1"/>
  <c r="E15" i="84"/>
  <c r="S15" i="84" s="1"/>
  <c r="E14" i="84"/>
  <c r="S14" i="84" s="1"/>
  <c r="E13" i="84"/>
  <c r="S13" i="84" s="1"/>
  <c r="E12" i="84"/>
  <c r="S12" i="84" s="1"/>
  <c r="E11" i="84"/>
  <c r="S11" i="84" s="1"/>
  <c r="K4" i="84"/>
  <c r="Q11" i="84"/>
  <c r="Q12" i="84"/>
  <c r="Q13" i="84"/>
  <c r="Q14" i="84"/>
  <c r="Q15" i="84"/>
  <c r="Q16" i="84"/>
  <c r="Q17" i="84"/>
  <c r="Q18" i="84"/>
  <c r="Q19" i="84"/>
  <c r="Q20" i="84"/>
  <c r="Q21" i="84"/>
  <c r="Q22" i="84"/>
  <c r="Q23" i="84"/>
  <c r="Q24" i="84"/>
  <c r="Q25" i="84"/>
  <c r="Q26" i="84"/>
  <c r="Q27" i="84"/>
  <c r="Q28" i="84"/>
  <c r="Q29" i="84"/>
  <c r="Q10" i="84"/>
  <c r="I94" i="84"/>
  <c r="J21" i="29748" l="1"/>
  <c r="G21" i="29748"/>
  <c r="M21" i="29748"/>
  <c r="P21" i="29748"/>
  <c r="S21" i="29748"/>
  <c r="D228" i="84"/>
  <c r="J20" i="29711" s="1"/>
  <c r="D227" i="84"/>
  <c r="J19" i="29711" s="1"/>
  <c r="D226" i="84"/>
  <c r="J18" i="29711" s="1"/>
  <c r="D225" i="84"/>
  <c r="J17" i="29711" s="1"/>
  <c r="D224" i="84"/>
  <c r="J16" i="29711" s="1"/>
  <c r="D223" i="84"/>
  <c r="J15" i="29711" s="1"/>
  <c r="D222" i="84"/>
  <c r="J14" i="29711" s="1"/>
  <c r="D221" i="84"/>
  <c r="J13" i="29711" s="1"/>
  <c r="D220" i="84"/>
  <c r="J12" i="29711" s="1"/>
  <c r="D219" i="84"/>
  <c r="J11" i="29711" s="1"/>
  <c r="D218" i="84"/>
  <c r="J10" i="29711" s="1"/>
  <c r="D217" i="84"/>
  <c r="J9" i="29711" s="1"/>
  <c r="D216" i="84"/>
  <c r="G20" i="29711" s="1"/>
  <c r="D215" i="84"/>
  <c r="G19" i="29711" s="1"/>
  <c r="D214" i="84"/>
  <c r="G18" i="29711" s="1"/>
  <c r="D213" i="84"/>
  <c r="G17" i="29711" s="1"/>
  <c r="D212" i="84"/>
  <c r="G16" i="29711" s="1"/>
  <c r="D211" i="84"/>
  <c r="G15" i="29711" s="1"/>
  <c r="D210" i="84"/>
  <c r="G14" i="29711" s="1"/>
  <c r="D209" i="84"/>
  <c r="G13" i="29711" s="1"/>
  <c r="D208" i="84"/>
  <c r="G12" i="29711" s="1"/>
  <c r="D207" i="84"/>
  <c r="G11" i="29711" s="1"/>
  <c r="D206" i="84"/>
  <c r="G10" i="29711" s="1"/>
  <c r="D205" i="84"/>
  <c r="G9" i="29711" s="1"/>
  <c r="D204" i="84"/>
  <c r="D203" i="84"/>
  <c r="D202" i="84"/>
  <c r="D201" i="84"/>
  <c r="D200" i="84"/>
  <c r="D199" i="84"/>
  <c r="D198" i="84"/>
  <c r="D197" i="84"/>
  <c r="D196" i="84"/>
  <c r="D195" i="84"/>
  <c r="D194" i="84"/>
  <c r="D193" i="84"/>
  <c r="D192" i="84"/>
  <c r="D191" i="84"/>
  <c r="D190" i="84"/>
  <c r="D189" i="84"/>
  <c r="D188" i="84"/>
  <c r="D187" i="84"/>
  <c r="D186" i="84"/>
  <c r="D185" i="84"/>
  <c r="D184" i="84"/>
  <c r="D183" i="84"/>
  <c r="D182" i="84"/>
  <c r="D181" i="84"/>
  <c r="D180" i="84"/>
  <c r="D179" i="84"/>
  <c r="D178" i="84"/>
  <c r="D177" i="84"/>
  <c r="D176" i="84"/>
  <c r="D175" i="84"/>
  <c r="D174" i="84"/>
  <c r="D173" i="84"/>
  <c r="D172" i="84"/>
  <c r="D171" i="84"/>
  <c r="D170" i="84"/>
  <c r="D169" i="84"/>
  <c r="D168" i="84"/>
  <c r="D167" i="84"/>
  <c r="D166" i="84"/>
  <c r="D165" i="84"/>
  <c r="D164" i="84"/>
  <c r="D163" i="84"/>
  <c r="D162" i="84"/>
  <c r="D161" i="84"/>
  <c r="D160" i="84"/>
  <c r="D159" i="84"/>
  <c r="D158" i="84"/>
  <c r="D157" i="84"/>
  <c r="D156" i="84"/>
  <c r="D155" i="84"/>
  <c r="D154" i="84"/>
  <c r="D153" i="84"/>
  <c r="D152" i="84"/>
  <c r="D151" i="84"/>
  <c r="D150" i="84"/>
  <c r="D149" i="84"/>
  <c r="D148" i="84"/>
  <c r="D147" i="84"/>
  <c r="D146" i="84"/>
  <c r="D145" i="84"/>
  <c r="D144" i="84"/>
  <c r="D143" i="84"/>
  <c r="D142" i="84"/>
  <c r="D141" i="84"/>
  <c r="D140" i="84"/>
  <c r="D139" i="84"/>
  <c r="D138" i="84"/>
  <c r="D137" i="84"/>
  <c r="D136" i="84"/>
  <c r="D135" i="84"/>
  <c r="D134" i="84"/>
  <c r="D133" i="84"/>
  <c r="D132" i="84"/>
  <c r="D131" i="84"/>
  <c r="D130" i="84"/>
  <c r="D129" i="84"/>
  <c r="D128" i="84"/>
  <c r="D127" i="84"/>
  <c r="D126" i="84"/>
  <c r="D125" i="84"/>
  <c r="D124" i="84"/>
  <c r="D123" i="84"/>
  <c r="D122" i="84"/>
  <c r="D121" i="84"/>
  <c r="H23" i="84"/>
  <c r="J23" i="84" s="1"/>
  <c r="H22" i="84"/>
  <c r="H21" i="84"/>
  <c r="J21" i="84" s="1"/>
  <c r="H20" i="84"/>
  <c r="J20" i="84" s="1"/>
  <c r="H19" i="84"/>
  <c r="J19" i="84" s="1"/>
  <c r="H18" i="84"/>
  <c r="J18" i="84" s="1"/>
  <c r="H17" i="84"/>
  <c r="J17" i="84" s="1"/>
  <c r="H16" i="84"/>
  <c r="J16" i="84" s="1"/>
  <c r="H15" i="84"/>
  <c r="J15" i="84" s="1"/>
  <c r="H14" i="84"/>
  <c r="J14" i="84" s="1"/>
  <c r="H13" i="84"/>
  <c r="J13" i="84" s="1"/>
  <c r="H12" i="84"/>
  <c r="J12" i="84" s="1"/>
  <c r="H11" i="84"/>
  <c r="J11" i="84" s="1"/>
  <c r="H10" i="84"/>
  <c r="J10" i="84" s="1"/>
  <c r="I32" i="84" l="1"/>
  <c r="J22" i="84"/>
  <c r="E231" i="84"/>
  <c r="E235" i="84"/>
  <c r="E239" i="84"/>
  <c r="E232" i="84"/>
  <c r="E236" i="84"/>
  <c r="E240" i="84"/>
  <c r="F229" i="84"/>
  <c r="F238" i="84"/>
  <c r="F236" i="84"/>
  <c r="F234" i="84"/>
  <c r="F230" i="84"/>
  <c r="F232" i="84"/>
  <c r="F239" i="84"/>
  <c r="F237" i="84"/>
  <c r="E229" i="84"/>
  <c r="F235" i="84"/>
  <c r="F231" i="84"/>
  <c r="F233" i="84"/>
  <c r="F240" i="84"/>
  <c r="E233" i="84"/>
  <c r="E237" i="84"/>
  <c r="E230" i="84"/>
  <c r="E234" i="84"/>
  <c r="E238" i="84"/>
  <c r="E223" i="84"/>
  <c r="E220" i="84"/>
  <c r="E228" i="84"/>
  <c r="G18" i="84"/>
  <c r="R18" i="84" s="1"/>
  <c r="G22" i="84"/>
  <c r="G26" i="84"/>
  <c r="F226" i="84"/>
  <c r="E219" i="84"/>
  <c r="E227" i="84"/>
  <c r="E224" i="84"/>
  <c r="E217" i="84"/>
  <c r="E221" i="84"/>
  <c r="F216" i="84"/>
  <c r="F224" i="84"/>
  <c r="G23" i="84"/>
  <c r="G27" i="84"/>
  <c r="E222" i="84"/>
  <c r="F217" i="84"/>
  <c r="F225" i="84"/>
  <c r="G21" i="84"/>
  <c r="G25" i="84"/>
  <c r="G29" i="84"/>
  <c r="F219" i="84"/>
  <c r="F223" i="84"/>
  <c r="F227" i="84"/>
  <c r="E225" i="84"/>
  <c r="F220" i="84"/>
  <c r="F228" i="84"/>
  <c r="G19" i="84"/>
  <c r="R19" i="84" s="1"/>
  <c r="E218" i="84"/>
  <c r="E226" i="84"/>
  <c r="F221" i="84"/>
  <c r="G20" i="84"/>
  <c r="R20" i="84" s="1"/>
  <c r="G24" i="84"/>
  <c r="D57" i="84" s="1"/>
  <c r="F10" i="29729" s="1"/>
  <c r="G28" i="84"/>
  <c r="F218" i="84"/>
  <c r="F222" i="84"/>
  <c r="R21" i="84" l="1"/>
  <c r="D54" i="84"/>
  <c r="H54" i="84" s="1"/>
  <c r="R25" i="84"/>
  <c r="D58" i="84"/>
  <c r="F11" i="29729" s="1"/>
  <c r="R22" i="84"/>
  <c r="D55" i="84"/>
  <c r="R27" i="84"/>
  <c r="D60" i="84"/>
  <c r="F13" i="29729" s="1"/>
  <c r="R28" i="84"/>
  <c r="D61" i="84"/>
  <c r="F14" i="29729" s="1"/>
  <c r="R23" i="84"/>
  <c r="D56" i="84"/>
  <c r="F9" i="29729" s="1"/>
  <c r="R29" i="84"/>
  <c r="D62" i="84"/>
  <c r="F15" i="29729" s="1"/>
  <c r="R26" i="84"/>
  <c r="D59" i="84"/>
  <c r="F12" i="29729" s="1"/>
  <c r="E136" i="84"/>
  <c r="E139" i="84"/>
  <c r="E142" i="84"/>
  <c r="E147" i="84"/>
  <c r="E148" i="84"/>
  <c r="E150" i="84"/>
  <c r="E155" i="84"/>
  <c r="E156" i="84"/>
  <c r="E163" i="84"/>
  <c r="E174" i="84"/>
  <c r="E185" i="84"/>
  <c r="G94" i="84"/>
  <c r="G11" i="84"/>
  <c r="R11" i="84" s="1"/>
  <c r="D94" i="84"/>
  <c r="E94" i="84"/>
  <c r="F94" i="84"/>
  <c r="H94" i="84"/>
  <c r="G12" i="84"/>
  <c r="R12" i="84" s="1"/>
  <c r="G13" i="84"/>
  <c r="R13" i="84" s="1"/>
  <c r="G14" i="84"/>
  <c r="R14" i="84" s="1"/>
  <c r="G15" i="84"/>
  <c r="R15" i="84" s="1"/>
  <c r="G16" i="84"/>
  <c r="R16" i="84" s="1"/>
  <c r="G17" i="84"/>
  <c r="R17" i="84" s="1"/>
  <c r="H56" i="84" l="1"/>
  <c r="E183" i="84"/>
  <c r="E164" i="84"/>
  <c r="E140" i="84"/>
  <c r="E152" i="84"/>
  <c r="E176" i="84"/>
  <c r="E144" i="84"/>
  <c r="F205" i="84"/>
  <c r="E170" i="84"/>
  <c r="E162" i="84"/>
  <c r="E154" i="84"/>
  <c r="E146" i="84"/>
  <c r="E138" i="84"/>
  <c r="E192" i="84"/>
  <c r="E188" i="84"/>
  <c r="F169" i="84"/>
  <c r="E153" i="84"/>
  <c r="F151" i="84"/>
  <c r="E137" i="84"/>
  <c r="E179" i="84"/>
  <c r="F182" i="84"/>
  <c r="E165" i="84"/>
  <c r="F157" i="84"/>
  <c r="E157" i="84"/>
  <c r="E149" i="84"/>
  <c r="E141" i="84"/>
  <c r="E133" i="84"/>
  <c r="E161" i="84"/>
  <c r="E175" i="84"/>
  <c r="E167" i="84"/>
  <c r="E151" i="84"/>
  <c r="E143" i="84"/>
  <c r="E135" i="84"/>
  <c r="F135" i="84"/>
  <c r="F161" i="84"/>
  <c r="E172" i="84"/>
  <c r="E182" i="84"/>
  <c r="E204" i="84"/>
  <c r="E201" i="84"/>
  <c r="E213" i="84"/>
  <c r="E197" i="84"/>
  <c r="E203" i="84"/>
  <c r="E211" i="84"/>
  <c r="E199" i="84"/>
  <c r="E200" i="84"/>
  <c r="E206" i="84"/>
  <c r="F206" i="84"/>
  <c r="E194" i="84"/>
  <c r="E160" i="84"/>
  <c r="F186" i="84"/>
  <c r="E210" i="84"/>
  <c r="F163" i="84"/>
  <c r="F177" i="84"/>
  <c r="F138" i="84"/>
  <c r="E134" i="84"/>
  <c r="E158" i="84"/>
  <c r="E180" i="84"/>
  <c r="E209" i="84"/>
  <c r="E207" i="84"/>
  <c r="F179" i="84"/>
  <c r="E212" i="84"/>
  <c r="E205" i="84"/>
  <c r="E184" i="84"/>
  <c r="F149" i="84"/>
  <c r="E166" i="84"/>
  <c r="E216" i="84"/>
  <c r="E215" i="84"/>
  <c r="E190" i="84"/>
  <c r="E186" i="84"/>
  <c r="F170" i="84"/>
  <c r="F168" i="84"/>
  <c r="F146" i="84"/>
  <c r="F139" i="84"/>
  <c r="F178" i="84"/>
  <c r="F164" i="84"/>
  <c r="F176" i="84"/>
  <c r="F160" i="84"/>
  <c r="F200" i="84"/>
  <c r="F194" i="84"/>
  <c r="F191" i="84"/>
  <c r="F188" i="84"/>
  <c r="F181" i="84"/>
  <c r="F141" i="84"/>
  <c r="F185" i="84"/>
  <c r="F184" i="84"/>
  <c r="F190" i="84"/>
  <c r="F148" i="84"/>
  <c r="F150" i="84"/>
  <c r="E145" i="84"/>
  <c r="F158" i="84"/>
  <c r="E198" i="84"/>
  <c r="E208" i="84"/>
  <c r="E178" i="84"/>
  <c r="F166" i="84"/>
  <c r="F173" i="84"/>
  <c r="F162" i="84"/>
  <c r="F180" i="84"/>
  <c r="F187" i="84"/>
  <c r="F183" i="84"/>
  <c r="E181" i="84"/>
  <c r="F133" i="84"/>
  <c r="F134" i="84"/>
  <c r="E177" i="84"/>
  <c r="E168" i="84"/>
  <c r="F155" i="84"/>
  <c r="E189" i="84"/>
  <c r="E202" i="84"/>
  <c r="E196" i="84"/>
  <c r="E191" i="84"/>
  <c r="E187" i="84"/>
  <c r="E171" i="84"/>
  <c r="F171" i="84"/>
  <c r="E159" i="84"/>
  <c r="F159" i="84"/>
  <c r="F153" i="84"/>
  <c r="F147" i="84"/>
  <c r="F152" i="84"/>
  <c r="F143" i="84"/>
  <c r="F144" i="84"/>
  <c r="F142" i="84"/>
  <c r="F137" i="84"/>
  <c r="F174" i="84"/>
  <c r="F165" i="84"/>
  <c r="F175" i="84"/>
  <c r="F172" i="84"/>
  <c r="F167" i="84"/>
  <c r="E173" i="84"/>
  <c r="E193" i="84"/>
  <c r="F192" i="84"/>
  <c r="F189" i="84"/>
  <c r="E214" i="84"/>
  <c r="F136" i="84"/>
  <c r="F140" i="84"/>
  <c r="F193" i="84"/>
  <c r="F156" i="84"/>
  <c r="F154" i="84"/>
  <c r="F145" i="84"/>
  <c r="E169" i="84"/>
  <c r="F212" i="84"/>
  <c r="F197" i="84" l="1"/>
  <c r="F210" i="84"/>
  <c r="F213" i="84"/>
  <c r="F203" i="84"/>
  <c r="F201" i="84"/>
  <c r="F211" i="84"/>
  <c r="F198" i="84"/>
  <c r="F214" i="84"/>
  <c r="F196" i="84"/>
  <c r="F204" i="84"/>
  <c r="F215" i="84"/>
  <c r="E195" i="84"/>
  <c r="P21" i="29711"/>
  <c r="F199" i="84"/>
  <c r="F202" i="84"/>
  <c r="F209" i="84"/>
  <c r="F208" i="84"/>
  <c r="F195" i="84"/>
  <c r="F207" i="84"/>
  <c r="M21" i="29711"/>
  <c r="N18" i="29711" s="1"/>
  <c r="J21" i="29711"/>
  <c r="G21" i="29711"/>
  <c r="S21" i="29711"/>
  <c r="K11" i="29711" l="1"/>
  <c r="T19" i="29711"/>
  <c r="N20" i="29711"/>
  <c r="T9" i="29711"/>
  <c r="Q17" i="29711"/>
  <c r="Q20" i="29711"/>
  <c r="Q13" i="29711"/>
  <c r="Q18" i="29711"/>
  <c r="Q10" i="29711"/>
  <c r="Q12" i="29711"/>
  <c r="Q14" i="29711"/>
  <c r="Q16" i="29711"/>
  <c r="Q19" i="29711"/>
  <c r="Q15" i="29711"/>
  <c r="Q9" i="29711"/>
  <c r="Q11" i="29711"/>
  <c r="H18" i="29711"/>
  <c r="H16" i="29711"/>
  <c r="H12" i="29711"/>
  <c r="H10" i="29711"/>
  <c r="H20" i="29711"/>
  <c r="H19" i="29711"/>
  <c r="H13" i="29711"/>
  <c r="H17" i="29711"/>
  <c r="K20" i="29711"/>
  <c r="K19" i="29711"/>
  <c r="K12" i="29711"/>
  <c r="K17" i="29711"/>
  <c r="K14" i="29711"/>
  <c r="K13" i="29711"/>
  <c r="K10" i="29711"/>
  <c r="K16" i="29711"/>
  <c r="K15" i="29711"/>
  <c r="H14" i="29711"/>
  <c r="H11" i="29711"/>
  <c r="K18" i="29711"/>
  <c r="K9" i="29711"/>
  <c r="H15" i="29711"/>
  <c r="N15" i="29711"/>
  <c r="N19" i="29711"/>
  <c r="N11" i="29711"/>
  <c r="N12" i="29711"/>
  <c r="N16" i="29711"/>
  <c r="N14" i="29711"/>
  <c r="N13" i="29711"/>
  <c r="N17" i="29711"/>
  <c r="N10" i="29711"/>
  <c r="T17" i="29711"/>
  <c r="T14" i="29711"/>
  <c r="T18" i="29711"/>
  <c r="T10" i="29711"/>
  <c r="T11" i="29711"/>
  <c r="T16" i="29711"/>
  <c r="T15" i="29711"/>
  <c r="T20" i="29711"/>
  <c r="T13" i="29711"/>
  <c r="H9" i="29711"/>
  <c r="T12" i="29711"/>
  <c r="N9" i="29711"/>
  <c r="T21" i="29711" l="1"/>
  <c r="H21" i="29711"/>
  <c r="Q21" i="29711"/>
  <c r="N21" i="29711"/>
  <c r="K21" i="29711"/>
  <c r="H55" i="84" l="1"/>
  <c r="F22" i="84"/>
  <c r="S22" i="84" s="1"/>
  <c r="H62" i="84"/>
  <c r="H59" i="84"/>
  <c r="H63" i="84"/>
  <c r="H64" i="84"/>
  <c r="F26" i="84"/>
  <c r="S26" i="84" s="1"/>
  <c r="H57" i="84"/>
  <c r="H60" i="84"/>
  <c r="F30" i="84"/>
  <c r="S30" i="84" s="1"/>
  <c r="H58" i="84"/>
  <c r="F31" i="84"/>
  <c r="S31" i="84" s="1"/>
  <c r="H61" i="84"/>
  <c r="F29" i="84"/>
  <c r="S29" i="84" s="1"/>
  <c r="F27" i="84"/>
  <c r="S27" i="84" s="1"/>
  <c r="F25" i="84"/>
  <c r="S25" i="84" s="1"/>
  <c r="F28" i="84"/>
  <c r="S28" i="84" s="1"/>
  <c r="F24" i="84"/>
</calcChain>
</file>

<file path=xl/comments1.xml><?xml version="1.0" encoding="utf-8"?>
<comments xmlns="http://schemas.openxmlformats.org/spreadsheetml/2006/main">
  <authors>
    <author>SEVPENMA</author>
  </authors>
  <commentList>
    <comment ref="D108" authorId="0" shapeId="0">
      <text>
        <r>
          <rPr>
            <sz val="9"/>
            <color indexed="81"/>
            <rFont val="Tahoma"/>
            <family val="2"/>
          </rPr>
          <t>Máximo histórico de verano</t>
        </r>
      </text>
    </comment>
  </commentList>
</comments>
</file>

<file path=xl/sharedStrings.xml><?xml version="1.0" encoding="utf-8"?>
<sst xmlns="http://schemas.openxmlformats.org/spreadsheetml/2006/main" count="952" uniqueCount="356">
  <si>
    <t xml:space="preserve">    GWh</t>
  </si>
  <si>
    <t xml:space="preserve">     %</t>
  </si>
  <si>
    <t>E</t>
  </si>
  <si>
    <t>Enero</t>
  </si>
  <si>
    <t>F</t>
  </si>
  <si>
    <t>Febrero</t>
  </si>
  <si>
    <t>M</t>
  </si>
  <si>
    <t>Marzo</t>
  </si>
  <si>
    <t>A</t>
  </si>
  <si>
    <t>Abril</t>
  </si>
  <si>
    <t>Mayo</t>
  </si>
  <si>
    <t>J</t>
  </si>
  <si>
    <t>Junio</t>
  </si>
  <si>
    <t>Julio</t>
  </si>
  <si>
    <t>Agosto</t>
  </si>
  <si>
    <t>S</t>
  </si>
  <si>
    <t>Septiembre</t>
  </si>
  <si>
    <t>O</t>
  </si>
  <si>
    <t>Octubre</t>
  </si>
  <si>
    <t>N</t>
  </si>
  <si>
    <t>Noviembre</t>
  </si>
  <si>
    <t>D</t>
  </si>
  <si>
    <t>Diciembre</t>
  </si>
  <si>
    <t>Total</t>
  </si>
  <si>
    <t>Laboralidad</t>
  </si>
  <si>
    <t>Temperatura</t>
  </si>
  <si>
    <t xml:space="preserve">• </t>
  </si>
  <si>
    <t xml:space="preserve">Hora </t>
  </si>
  <si>
    <t>(%)</t>
  </si>
  <si>
    <t xml:space="preserve">en b.c.   </t>
  </si>
  <si>
    <t>El Sistema Eléctrico Español</t>
  </si>
  <si>
    <t>Potencia (MW)</t>
  </si>
  <si>
    <t>1. Demanda de energía eléctrica</t>
  </si>
  <si>
    <t xml:space="preserve">Evolución mensual de la demanda de </t>
  </si>
  <si>
    <t>energía eléctrica en b.c.</t>
  </si>
  <si>
    <r>
      <t>D</t>
    </r>
    <r>
      <rPr>
        <b/>
        <sz val="8"/>
        <color indexed="8"/>
        <rFont val="Arial"/>
        <family val="2"/>
      </rPr>
      <t xml:space="preserve"> Demanda</t>
    </r>
  </si>
  <si>
    <t>Enero-2007</t>
  </si>
  <si>
    <t>de energía eléctrica (%)</t>
  </si>
  <si>
    <t>demanda de energía</t>
  </si>
  <si>
    <t>eléctrica en b.c.</t>
  </si>
  <si>
    <t xml:space="preserve">Evolución del </t>
  </si>
  <si>
    <t>crecimiento anual de la</t>
  </si>
  <si>
    <t>Enero-2008</t>
  </si>
  <si>
    <t>Informe 2009</t>
  </si>
  <si>
    <t>Enero-2009</t>
  </si>
  <si>
    <t>Demanda (b.c.)</t>
  </si>
  <si>
    <t>Demanda (b.c.) (GWh)</t>
  </si>
  <si>
    <t xml:space="preserve">(2010) 11 enero </t>
  </si>
  <si>
    <t>Enero-2010</t>
  </si>
  <si>
    <t>acumulado</t>
  </si>
  <si>
    <r>
      <t>D</t>
    </r>
    <r>
      <rPr>
        <b/>
        <sz val="8"/>
        <color indexed="8"/>
        <rFont val="Arial"/>
        <family val="2"/>
      </rPr>
      <t xml:space="preserve"> Corregida</t>
    </r>
  </si>
  <si>
    <t xml:space="preserve">(2011) 24 enero </t>
  </si>
  <si>
    <t>24 enero (19-20 h)</t>
  </si>
  <si>
    <t>25 enero</t>
  </si>
  <si>
    <t>Enero-2011</t>
  </si>
  <si>
    <t>28 junio</t>
  </si>
  <si>
    <t>Potencia máxima instantánea (MW)</t>
  </si>
  <si>
    <t>25 enero (19.24 h)</t>
  </si>
  <si>
    <t>17 diciembre (18.52 h)</t>
  </si>
  <si>
    <t>2 enero (18.56 h)</t>
  </si>
  <si>
    <t>18 febrero (18.47 h)</t>
  </si>
  <si>
    <t>27 enero (19.57 h)</t>
  </si>
  <si>
    <t>20 diciembre (18.58 h)</t>
  </si>
  <si>
    <t>15 diciembre (18.59 h)</t>
  </si>
  <si>
    <t>12 enero (18.56 h)</t>
  </si>
  <si>
    <t>13 enero (18.41 h)</t>
  </si>
  <si>
    <t>9 diciembre (18.30 h)</t>
  </si>
  <si>
    <t>17 diciembre (18.53 h)</t>
  </si>
  <si>
    <t>Enero-2012</t>
  </si>
  <si>
    <t xml:space="preserve">(2012) 13 febrero </t>
  </si>
  <si>
    <t>Máxima demanda horaria y diaria en invierno</t>
  </si>
  <si>
    <t>Máxima demanda horaria y diaria en verano</t>
  </si>
  <si>
    <t>Demanda horaria (MWh)</t>
  </si>
  <si>
    <t>Demanda diaria (GWh)</t>
  </si>
  <si>
    <t>13 febrero (20-21 h)</t>
  </si>
  <si>
    <t>24 enero (20.06 h)</t>
  </si>
  <si>
    <t>20/12/2006 18:58:00 h</t>
  </si>
  <si>
    <t>17/12/2007 18:53:00 h</t>
  </si>
  <si>
    <t>15/12/2008 18:59:07 h</t>
  </si>
  <si>
    <t>13/01/2009 18:41:03 h</t>
  </si>
  <si>
    <t>12/01/2010 18:56:48 h</t>
  </si>
  <si>
    <t>24/01/2011 20:06:09 h</t>
  </si>
  <si>
    <t>13/02/2012 20:21:20 h</t>
  </si>
  <si>
    <t>13 febrero (20.21 h)</t>
  </si>
  <si>
    <t>09/12/2004 18:30:00 h</t>
  </si>
  <si>
    <t>18/02/2003 18:47:00 h</t>
  </si>
  <si>
    <t>25/01/2000 19:24:00 h</t>
  </si>
  <si>
    <t>17/12/2001 18:52:00 h</t>
  </si>
  <si>
    <t>02/01/2002 18:56:00 h</t>
  </si>
  <si>
    <t>27/01/2005 19:57:00 h</t>
  </si>
  <si>
    <t>Enero-2013</t>
  </si>
  <si>
    <t>Series WEB</t>
  </si>
  <si>
    <t>Curvas de carga de los días de máxima demanda horaria (MWh)</t>
  </si>
  <si>
    <t>27 febrero (20.42 h)</t>
  </si>
  <si>
    <t>27/02/2013 20:42:40 h</t>
  </si>
  <si>
    <t>(2013) 27 febrero</t>
  </si>
  <si>
    <t>10 julio (13-14 h)</t>
  </si>
  <si>
    <t>23 enero</t>
  </si>
  <si>
    <t>10 julio</t>
  </si>
  <si>
    <t>(*) Fuente: INE</t>
  </si>
  <si>
    <t>(2014) 4 febrero</t>
  </si>
  <si>
    <t>Enero-2014</t>
  </si>
  <si>
    <t>MAXIMOS INES OP</t>
  </si>
  <si>
    <t>04/02/2014 20:18:12 h</t>
  </si>
  <si>
    <t>4 febrero (20.18 h)</t>
  </si>
  <si>
    <t>4 febrero (20-21 h)</t>
  </si>
  <si>
    <t>17 julio (13-14 h)</t>
  </si>
  <si>
    <t>11 febrero</t>
  </si>
  <si>
    <t>Evolución anual del PIB y de la demanda peninsular</t>
  </si>
  <si>
    <t>Demanda peninsular bc (MWh)</t>
  </si>
  <si>
    <t>Componentes del crecimiento de la demanda mensual peninsular (%)</t>
  </si>
  <si>
    <t>Enero-2015</t>
  </si>
  <si>
    <t>Demanda (b.c.) MWh</t>
  </si>
  <si>
    <t>Demanda (b.c.) GWh</t>
  </si>
  <si>
    <t>(2015) 4 febrero</t>
  </si>
  <si>
    <t>Demanda máxima horaria y diaria peninsular</t>
  </si>
  <si>
    <t>Demanda peninsular bc (TWh)</t>
  </si>
  <si>
    <r>
      <t xml:space="preserve"> </t>
    </r>
    <r>
      <rPr>
        <b/>
        <sz val="8"/>
        <color indexed="8"/>
        <rFont val="Symbol"/>
        <family val="1"/>
        <charset val="2"/>
      </rPr>
      <t>D</t>
    </r>
    <r>
      <rPr>
        <b/>
        <sz val="8"/>
        <color indexed="8"/>
        <rFont val="Arial"/>
        <family val="2"/>
      </rPr>
      <t xml:space="preserve"> Corregida</t>
    </r>
  </si>
  <si>
    <t>Contabilidad Nacional de España. Base 2010</t>
  </si>
  <si>
    <t xml:space="preserve">Datos brutos. </t>
  </si>
  <si>
    <t>Volumen encadenado</t>
  </si>
  <si>
    <t>PIB Índice (*)</t>
  </si>
  <si>
    <t>PIB % (*)</t>
  </si>
  <si>
    <t>Componentes de la variación de la demanda peninsular</t>
  </si>
  <si>
    <t>% Variación año anterior</t>
  </si>
  <si>
    <t>Efectos</t>
  </si>
  <si>
    <t>Año</t>
  </si>
  <si>
    <t>Demanda bc</t>
  </si>
  <si>
    <t>Corregida</t>
  </si>
  <si>
    <t>Mes</t>
  </si>
  <si>
    <t>Móvil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</si>
  <si>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</si>
  <si>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</si>
  <si>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</si>
  <si>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</si>
  <si>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</si>
  <si>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</si>
  <si>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</si>
  <si>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</si>
  <si>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</si>
  <si>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</si>
  <si>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</si>
  <si>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</si>
  <si>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Evolución mensual de las temperturas máximas</t>
  </si>
  <si>
    <t>Temperatura Máxima</t>
  </si>
  <si>
    <t>Datos para</t>
  </si>
  <si>
    <t>Día</t>
  </si>
  <si>
    <t>Desviación Típica</t>
  </si>
  <si>
    <t>Media 1989-2013</t>
  </si>
  <si>
    <t>Gráfico</t>
  </si>
  <si>
    <t>ene-15</t>
  </si>
  <si>
    <t>feb-15</t>
  </si>
  <si>
    <t>mar-15</t>
  </si>
  <si>
    <t>abr-15</t>
  </si>
  <si>
    <t>may-15</t>
  </si>
  <si>
    <t>jun-15</t>
  </si>
  <si>
    <t>jul-15</t>
  </si>
  <si>
    <t>ago-15</t>
  </si>
  <si>
    <t>sep-15</t>
  </si>
  <si>
    <t>oct-15</t>
  </si>
  <si>
    <t>nov-15</t>
  </si>
  <si>
    <t>dic-15</t>
  </si>
  <si>
    <t>Evolución anual del IRE</t>
  </si>
  <si>
    <t>General</t>
  </si>
  <si>
    <t>Industria</t>
  </si>
  <si>
    <t>Servicios</t>
  </si>
  <si>
    <t>Otros</t>
  </si>
  <si>
    <t>%</t>
  </si>
  <si>
    <t>% Efectos</t>
  </si>
  <si>
    <t>Corregido</t>
  </si>
  <si>
    <t>Año móvil</t>
  </si>
  <si>
    <t>Andalucía</t>
  </si>
  <si>
    <t>Aragón</t>
  </si>
  <si>
    <t>Asturias</t>
  </si>
  <si>
    <t>Islas Baleares</t>
  </si>
  <si>
    <t>Comunidad Valenciana</t>
  </si>
  <si>
    <t>Islas Canarias</t>
  </si>
  <si>
    <t>Cantabria</t>
  </si>
  <si>
    <t>Cataluña</t>
  </si>
  <si>
    <t>Ceuta</t>
  </si>
  <si>
    <t>Extremadura</t>
  </si>
  <si>
    <t>Galicia</t>
  </si>
  <si>
    <t>La Rioja</t>
  </si>
  <si>
    <t>Madrid</t>
  </si>
  <si>
    <t>Melilla</t>
  </si>
  <si>
    <t>Murcia</t>
  </si>
  <si>
    <t>Navarra</t>
  </si>
  <si>
    <t>País Vasco</t>
  </si>
  <si>
    <t>% Año Ant.</t>
  </si>
  <si>
    <t>GWh</t>
  </si>
  <si>
    <t>04/02/2015  19:56:00 h</t>
  </si>
  <si>
    <t>4 febrero (19.56 h)</t>
  </si>
  <si>
    <t>Verano</t>
  </si>
  <si>
    <t>Invierno</t>
  </si>
  <si>
    <t>Máximos de potencia instantánea</t>
  </si>
  <si>
    <t>IRE-Servicios</t>
  </si>
  <si>
    <t>IRE-Industria</t>
  </si>
  <si>
    <t>Demanda total bc</t>
  </si>
  <si>
    <t>Canarias</t>
  </si>
  <si>
    <t>MWh</t>
  </si>
  <si>
    <t>Baleares</t>
  </si>
  <si>
    <t>SEIE</t>
  </si>
  <si>
    <t>Demanda diaria (MWh)</t>
  </si>
  <si>
    <t>Demanda de energía eléctrica</t>
  </si>
  <si>
    <t xml:space="preserve">Evolución mensual del IRE corregido </t>
  </si>
  <si>
    <r>
      <t>D</t>
    </r>
    <r>
      <rPr>
        <b/>
        <sz val="8"/>
        <color theme="0"/>
        <rFont val="Arial"/>
        <family val="2"/>
      </rPr>
      <t xml:space="preserve"> Demanda</t>
    </r>
  </si>
  <si>
    <t>Castilla y León</t>
  </si>
  <si>
    <t>Castilla - La Mancha</t>
  </si>
  <si>
    <t>Comunidad Autónoma</t>
  </si>
  <si>
    <t xml:space="preserve">%  </t>
  </si>
  <si>
    <t xml:space="preserve">Bruto  </t>
  </si>
  <si>
    <t xml:space="preserve"> Enero a Mayo y Octubre a Diciembre</t>
  </si>
  <si>
    <t xml:space="preserve"> Junio a Septiembre</t>
  </si>
  <si>
    <t xml:space="preserve">                          MW</t>
  </si>
  <si>
    <t xml:space="preserve">                % Año anterior</t>
  </si>
  <si>
    <t xml:space="preserve">                                         Temperatura media mensual</t>
  </si>
  <si>
    <t>Evolución anual del IRE (%)</t>
  </si>
  <si>
    <t>Evolución IRE Corregido. % Año anterior</t>
  </si>
  <si>
    <r>
      <t xml:space="preserve"> </t>
    </r>
    <r>
      <rPr>
        <sz val="8"/>
        <color theme="0"/>
        <rFont val="Symbol"/>
        <family val="1"/>
        <charset val="2"/>
      </rPr>
      <t>D</t>
    </r>
    <r>
      <rPr>
        <sz val="8"/>
        <color theme="0"/>
        <rFont val="Arial"/>
        <family val="2"/>
      </rPr>
      <t xml:space="preserve"> Por actividad económica</t>
    </r>
  </si>
  <si>
    <r>
      <t>D</t>
    </r>
    <r>
      <rPr>
        <sz val="8"/>
        <color theme="0"/>
        <rFont val="Arial"/>
        <family val="2"/>
      </rPr>
      <t xml:space="preserve"> Demanda</t>
    </r>
  </si>
  <si>
    <t>Baja tensión p&lt;=10kW</t>
  </si>
  <si>
    <t>Hora</t>
  </si>
  <si>
    <t>CCAA</t>
  </si>
  <si>
    <t>Poblaciones</t>
  </si>
  <si>
    <t>Potencia térmica renovable</t>
  </si>
  <si>
    <t>Andalucía2</t>
  </si>
  <si>
    <t>Aragón2</t>
  </si>
  <si>
    <t>Asturias2</t>
  </si>
  <si>
    <t>Islas Baleares2</t>
  </si>
  <si>
    <t>Comunidad Valenciana2</t>
  </si>
  <si>
    <t>C. Valenciana</t>
  </si>
  <si>
    <t>Islas Canarias2</t>
  </si>
  <si>
    <t>Cantabria2</t>
  </si>
  <si>
    <t>Castilla La-Mancha</t>
  </si>
  <si>
    <t>Castilla La-Mancha2</t>
  </si>
  <si>
    <t>Castilla-La Mancha</t>
  </si>
  <si>
    <t>Castilla León</t>
  </si>
  <si>
    <t>Castilla León2</t>
  </si>
  <si>
    <t>Cataluña2</t>
  </si>
  <si>
    <t>Ceuta2</t>
  </si>
  <si>
    <t>Extremadura2</t>
  </si>
  <si>
    <t>Galicia2</t>
  </si>
  <si>
    <t>La Rioja2</t>
  </si>
  <si>
    <t>Madrid2</t>
  </si>
  <si>
    <t>Melilla2</t>
  </si>
  <si>
    <t>Murcia2</t>
  </si>
  <si>
    <t>Navarra2</t>
  </si>
  <si>
    <t>País Vasco2</t>
  </si>
  <si>
    <t>Máximo</t>
  </si>
  <si>
    <t>Mínimo</t>
  </si>
  <si>
    <t>(GWh)</t>
  </si>
  <si>
    <t>Curvas de carga de los días de máxima demanda horaria peninsular</t>
  </si>
  <si>
    <t>(MWh)</t>
  </si>
  <si>
    <t>(MW)</t>
  </si>
  <si>
    <t>Informe 2016</t>
  </si>
  <si>
    <t>Enero-2016</t>
  </si>
  <si>
    <t>6 septiembre (13.32 h)</t>
  </si>
  <si>
    <t>17 febrero (20-21 h)</t>
  </si>
  <si>
    <t>6 septiembre (13-14 h)</t>
  </si>
  <si>
    <t>6 septiembre</t>
  </si>
  <si>
    <t>Evolución mensual de las temperaturas. Media mensual de las temperturas máximas</t>
  </si>
  <si>
    <t>Media de temperaturas máximas diarias en el período 1989-2013</t>
  </si>
  <si>
    <t>Media histórica</t>
  </si>
  <si>
    <t>Evolución mensual de las temperaturas. Media mensual de las temperturas máximas.</t>
  </si>
  <si>
    <t>(2016) 6 septiembre</t>
  </si>
  <si>
    <t>3 agosto</t>
  </si>
  <si>
    <t>TWh</t>
  </si>
  <si>
    <t>Elasticidad</t>
  </si>
  <si>
    <t>Bruta</t>
  </si>
  <si>
    <t>Enero-2017</t>
  </si>
  <si>
    <t>Diferencia s/ máximo histórico</t>
  </si>
  <si>
    <t>18 enero</t>
  </si>
  <si>
    <t>18 enero  (20-21h)</t>
  </si>
  <si>
    <t>13 julio  (13-14h)</t>
  </si>
  <si>
    <t>IRE-Otros</t>
  </si>
  <si>
    <t>Resto (Pequeño comercio y servicios)</t>
  </si>
  <si>
    <t>Pérdidas</t>
  </si>
  <si>
    <t>Año Ant.</t>
  </si>
  <si>
    <t>Año Act.</t>
  </si>
  <si>
    <t>(2017) 18 enero</t>
  </si>
  <si>
    <t>18 enero (19.50 h)</t>
  </si>
  <si>
    <t>8 agosto</t>
  </si>
  <si>
    <t>Evolución de la demanda eléctrica peninsular en b.c. en los últimos 10 años</t>
  </si>
  <si>
    <t>Variación anual de la demanda eléctrica peninsular y PIB</t>
  </si>
  <si>
    <t>(1) PIB: Fuente INE</t>
  </si>
  <si>
    <t>Componentes de la variación anual de la demanda eléctrica peninsular</t>
  </si>
  <si>
    <t>Distribución mensual de la demanda eléctrica peninsular en b.c.</t>
  </si>
  <si>
    <t>Evolución mensual de la demanda de eléctrica peninsular en b.c.</t>
  </si>
  <si>
    <t>Evolución de las temperaturas máximas diarias comparado con la media histórica</t>
  </si>
  <si>
    <t>Fuente: AEMET y elaboración propia</t>
  </si>
  <si>
    <t>Demanda eléctrica por por comunidades autónomas y variación respecto al año anterior</t>
  </si>
  <si>
    <t>Potencia máxima instantánea peninsular</t>
  </si>
  <si>
    <t>Máximos anuales de potencia instantánea peninsular</t>
  </si>
  <si>
    <t>Variación anual del IRE</t>
  </si>
  <si>
    <t>Variación mensual del IRE corregido</t>
  </si>
  <si>
    <t>(% año móvil)</t>
  </si>
  <si>
    <t>Perfiles horarios aplicados a la tarifa general de baja tensión con potencia contratada menor o igual a 10 kW</t>
  </si>
  <si>
    <t>Sistemas no peninsulares
Distribución mensual de la demanda de eléctrica</t>
  </si>
  <si>
    <t>Demanda anual de la demanda eléctrica por sistemas</t>
  </si>
  <si>
    <t xml:space="preserve">Demanda mensual de eléctrica por sistemas </t>
  </si>
  <si>
    <t>Demanda eléctrica máxima horaria y diaria por sistemas</t>
  </si>
  <si>
    <t>18 febrero</t>
  </si>
  <si>
    <t>Informe 2018</t>
  </si>
  <si>
    <t>Variación mensual de la demanda eléctrica peninsular corregida en 2018</t>
  </si>
  <si>
    <t>Enero-2018</t>
  </si>
  <si>
    <t xml:space="preserve">Evolución de la variación anual de la demanda eléctrica peninsular en b.c. </t>
  </si>
  <si>
    <t>Componentes de la variación de la demanda eléctrica mensual peninsular 2018</t>
  </si>
  <si>
    <t>(2018) 8 febrero</t>
  </si>
  <si>
    <t>9 febrero</t>
  </si>
  <si>
    <t>23 enero (20-21 h)</t>
  </si>
  <si>
    <t>28 junio (13-14 h)</t>
  </si>
  <si>
    <t>27 junio</t>
  </si>
  <si>
    <t>3 septiembre</t>
  </si>
  <si>
    <t>6 febrero</t>
  </si>
  <si>
    <t>8 febrero (20-21 h)</t>
  </si>
  <si>
    <t>8 de febrero</t>
  </si>
  <si>
    <t>7 julio (13-14 h)</t>
  </si>
  <si>
    <t>7 julio</t>
  </si>
  <si>
    <t>13 julio</t>
  </si>
  <si>
    <t>3 agosto (13-14 h)</t>
  </si>
  <si>
    <t>06/09/2016 13:22:00 h</t>
  </si>
  <si>
    <t>8/02/2018 20:24:00 h</t>
  </si>
  <si>
    <t>18/01/2017 19:50:00 h</t>
  </si>
  <si>
    <t>8 febrero (20.24 h)</t>
  </si>
  <si>
    <t>IRE: Descomposición de la variación en 2018</t>
  </si>
  <si>
    <t>Otras activ.</t>
  </si>
  <si>
    <t>Peso 2010</t>
  </si>
  <si>
    <t>Bruto</t>
  </si>
  <si>
    <t>Datos brutos</t>
  </si>
  <si>
    <t>Datos corregidos de laboralidad</t>
  </si>
  <si>
    <t>Corregidos de laboralidad y temperatura</t>
  </si>
  <si>
    <t>Descomposición de la máxima demanda eléctrica horaria 2018- 8 febrero</t>
  </si>
  <si>
    <t>Descomposición de la demanda del 8/02/2018</t>
  </si>
  <si>
    <t>Total 1y2</t>
  </si>
  <si>
    <t>Total 3-5</t>
  </si>
  <si>
    <t>% Pérdidas</t>
  </si>
  <si>
    <t>Descomposición de la máxima demanda eléctrica horaria de verano en 2017- 3 de agosto</t>
  </si>
  <si>
    <t>Descomposición de la demanda del 3/08/2018</t>
  </si>
  <si>
    <t>Sistemas no peninsulares
Variación anual de la demanda eléctrica</t>
  </si>
  <si>
    <t>27 febrero (20-21h)</t>
  </si>
  <si>
    <t>6 agosto (13-14h)</t>
  </si>
  <si>
    <t>27 febrero</t>
  </si>
  <si>
    <t>6 agosto</t>
  </si>
  <si>
    <t>8 febero (20-21h)</t>
  </si>
  <si>
    <t>24 septiembre (20-21h)</t>
  </si>
  <si>
    <t>10 actubre</t>
  </si>
  <si>
    <t>13 septiembre</t>
  </si>
  <si>
    <t>7 febrero (20-21h)</t>
  </si>
  <si>
    <t>25 septiembre (13-14h)</t>
  </si>
  <si>
    <t>8 febrero</t>
  </si>
  <si>
    <t>25 septiembre</t>
  </si>
  <si>
    <t>6 febrero (21-22h)</t>
  </si>
  <si>
    <t>8 agosto (13-14h)</t>
  </si>
  <si>
    <t>Diferencia</t>
  </si>
  <si>
    <t>Inv-Ver</t>
  </si>
  <si>
    <t>Información elaborada con datos a 08/04/2019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</si>
</sst>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3" formatCode="_-* #,##0.00\ _€_-;\-* #,##0.00\ _€_-;_-* &quot;-&quot;??\ _€_-;_-@_-"/>
    <numFmt numFmtId="164" formatCode="0_)"/>
    <numFmt numFmtId="165" formatCode="0E+00_)"/>
    <numFmt numFmtId="166" formatCode="0.0"/>
    <numFmt numFmtId="167" formatCode="0.00_)"/>
    <numFmt numFmtId="168" formatCode="#,##0.0"/>
    <numFmt numFmtId="169" formatCode="0.00\ "/>
    <numFmt numFmtId="170" formatCode="0.0_)"/>
    <numFmt numFmtId="171" formatCode="0.0\ "/>
    <numFmt numFmtId="172" formatCode="0.0000"/>
    <numFmt numFmtId="173" formatCode="0.0\ \ \ \ _)"/>
    <numFmt numFmtId="174" formatCode="dd\ mmmm"/>
    <numFmt numFmtId="175" formatCode="dd/mm/yy;@"/>
    <numFmt numFmtId="176" formatCode="#,##0.00[$€];[Red]\-#,##0.00[$€]"/>
    <numFmt numFmtId="177" formatCode="[$-C0A]mmm\-yy;@"/>
    <numFmt numFmtId="178" formatCode="0.0%"/>
    <numFmt numFmtId="179" formatCode="#,##0;\(#,##0\)"/>
    <numFmt numFmtId="180" formatCode="0.0\ _)"/>
    <numFmt numFmtId="181" formatCode="_-* #,##0\ _€_-;\-* #,##0\ _€_-;_-* &quot;-&quot;??\ _€_-;_-@_-"/>
    <numFmt numFmtId="182" formatCode="0.000"/>
    <numFmt numFmtId="183" formatCode="#,##0.000"/>
    <numFmt numFmtId="184" formatCode="#,##0.0000"/>
  </numFmts>
  <fonts count="71">
    <font>
      <sz val="10"/>
      <name val="Geneva"/>
    </font>
    <font>
      <sz val="10"/>
      <name val="Geneva"/>
      <family val="2"/>
    </font>
    <font>
      <sz val="9"/>
      <name val="Avant Garde"/>
    </font>
    <font>
      <sz val="10"/>
      <color indexed="56"/>
      <name val="Geneva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32"/>
      <name val="Arial"/>
      <family val="2"/>
    </font>
    <font>
      <b/>
      <sz val="8"/>
      <color indexed="32"/>
      <name val="Arial"/>
      <family val="2"/>
    </font>
    <font>
      <sz val="8"/>
      <color indexed="8"/>
      <name val="Arial"/>
      <family val="2"/>
    </font>
    <font>
      <sz val="10"/>
      <color indexed="8"/>
      <name val="Geneva"/>
      <family val="2"/>
    </font>
    <font>
      <sz val="9"/>
      <color indexed="8"/>
      <name val="Avant Garde"/>
    </font>
    <font>
      <b/>
      <sz val="10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sz val="14"/>
      <color indexed="21"/>
      <name val="Arial"/>
      <family val="2"/>
    </font>
    <font>
      <sz val="8"/>
      <color indexed="56"/>
      <name val="Arial"/>
      <family val="2"/>
    </font>
    <font>
      <sz val="8"/>
      <color indexed="9"/>
      <name val="Arial"/>
      <family val="2"/>
    </font>
    <font>
      <sz val="8"/>
      <color indexed="8"/>
      <name val="Symbol"/>
      <family val="1"/>
      <charset val="2"/>
    </font>
    <font>
      <sz val="8"/>
      <color indexed="10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Geneva"/>
      <family val="2"/>
    </font>
    <font>
      <b/>
      <sz val="8"/>
      <color indexed="8"/>
      <name val="Symbol"/>
      <family val="1"/>
      <charset val="2"/>
    </font>
    <font>
      <sz val="9"/>
      <name val="Verdana"/>
      <family val="2"/>
    </font>
    <font>
      <sz val="9"/>
      <color indexed="81"/>
      <name val="Tahoma"/>
      <family val="2"/>
    </font>
    <font>
      <sz val="8"/>
      <color theme="0"/>
      <name val="Arial"/>
      <family val="2"/>
    </font>
    <font>
      <sz val="8"/>
      <color rgb="FF004563"/>
      <name val="Arial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Geneva"/>
      <family val="2"/>
    </font>
    <font>
      <b/>
      <sz val="10"/>
      <color rgb="FFC00000"/>
      <name val="Geneva"/>
    </font>
    <font>
      <sz val="10"/>
      <color rgb="FFC00000"/>
      <name val="Geneva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8"/>
      <color theme="1"/>
      <name val="Arial"/>
      <family val="2"/>
    </font>
    <font>
      <sz val="9"/>
      <color rgb="FF0000FF"/>
      <name val="Verdana"/>
      <family val="2"/>
    </font>
    <font>
      <b/>
      <sz val="9"/>
      <color rgb="FFFFFFFF"/>
      <name val="Verdana"/>
      <family val="2"/>
    </font>
    <font>
      <sz val="9"/>
      <color rgb="FFC6C3C6"/>
      <name val="Verdana"/>
      <family val="2"/>
    </font>
    <font>
      <b/>
      <sz val="10"/>
      <color theme="0"/>
      <name val="Geneva"/>
    </font>
    <font>
      <b/>
      <sz val="8"/>
      <color theme="0"/>
      <name val="Arial"/>
      <family val="2"/>
    </font>
    <font>
      <b/>
      <sz val="8"/>
      <color theme="0"/>
      <name val="Symbol"/>
      <family val="1"/>
      <charset val="2"/>
    </font>
    <font>
      <b/>
      <sz val="8"/>
      <color rgb="FF004563"/>
      <name val="Arial"/>
      <family val="2"/>
    </font>
    <font>
      <sz val="10"/>
      <color theme="0"/>
      <name val="Geneva"/>
    </font>
    <font>
      <i/>
      <sz val="8"/>
      <color rgb="FF004563"/>
      <name val="Arial"/>
      <family val="2"/>
    </font>
    <font>
      <sz val="8"/>
      <color rgb="FF004563"/>
      <name val="Geneva"/>
    </font>
    <font>
      <b/>
      <sz val="8"/>
      <color rgb="FF004563"/>
      <name val="Geneva"/>
    </font>
    <font>
      <sz val="11"/>
      <color theme="0"/>
      <name val="Arial"/>
      <family val="2"/>
    </font>
    <font>
      <sz val="9"/>
      <color theme="0"/>
      <name val="Arial"/>
      <family val="2"/>
    </font>
    <font>
      <sz val="8"/>
      <color theme="0"/>
      <name val="Symbol"/>
      <family val="1"/>
      <charset val="2"/>
    </font>
    <font>
      <sz val="10"/>
      <color rgb="FF004563"/>
      <name val="Geneva"/>
    </font>
    <font>
      <sz val="10"/>
      <color theme="0"/>
      <name val="Geneva"/>
      <family val="2"/>
    </font>
    <font>
      <sz val="11"/>
      <color rgb="FF9C65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Geneva"/>
    </font>
    <font>
      <sz val="8"/>
      <name val="Calibri"/>
      <family val="2"/>
    </font>
    <font>
      <sz val="10"/>
      <name val="Geneva"/>
    </font>
    <font>
      <sz val="10"/>
      <color rgb="FFFF0000"/>
      <name val="Geneva"/>
    </font>
    <font>
      <b/>
      <sz val="8"/>
      <color rgb="FFFF0000"/>
      <name val="Arial"/>
      <family val="2"/>
    </font>
    <font>
      <sz val="8"/>
      <name val="Geneva"/>
    </font>
    <font>
      <b/>
      <sz val="8"/>
      <color theme="0"/>
      <name val="Verdana"/>
      <family val="2"/>
    </font>
    <font>
      <b/>
      <sz val="10"/>
      <color theme="0"/>
      <name val="Verdana"/>
      <family val="2"/>
    </font>
    <font>
      <sz val="9"/>
      <color theme="0"/>
      <name val="Verdana"/>
      <family val="2"/>
    </font>
  </fonts>
  <fills count="14">
    <fill>
      <patternFill patternType="none"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004563"/>
        <bgColor indexed="64"/>
      </patternFill>
    </fill>
    <fill>
      <patternFill patternType="solid">
        <fgColor rgb="FFC8EC14"/>
        <bgColor indexed="64"/>
      </patternFill>
    </fill>
    <fill>
      <patternFill patternType="solid">
        <fgColor rgb="FF8D369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B9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/>
      <right/>
      <top/>
      <bottom style="thin">
        <color rgb="FFA6A6A6"/>
      </bottom>
      <diagonal/>
    </border>
    <border>
      <left/>
      <right/>
      <top style="thin">
        <color rgb="FFA6A6A6"/>
      </top>
      <bottom/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medium">
        <color theme="0"/>
      </right>
      <top/>
      <bottom style="thin">
        <color theme="0" tint="-0.34998626667073579"/>
      </bottom>
      <diagonal/>
    </border>
    <border>
      <left/>
      <right style="medium">
        <color theme="0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13">
    <xf numFmtId="164" fontId="0" fillId="0" borderId="0"/>
    <xf numFmtId="176" fontId="1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0" fontId="4" fillId="0" borderId="0"/>
    <xf numFmtId="0" fontId="37" fillId="0" borderId="0"/>
    <xf numFmtId="0" fontId="40" fillId="0" borderId="0"/>
    <xf numFmtId="0" fontId="4" fillId="0" borderId="0"/>
    <xf numFmtId="0" fontId="4" fillId="0" borderId="0"/>
    <xf numFmtId="0" fontId="59" fillId="9" borderId="0" applyNumberFormat="0" applyBorder="0" applyAlignment="0" applyProtection="0"/>
    <xf numFmtId="9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64" fillId="0" borderId="0"/>
  </cellStyleXfs>
  <cellXfs count="398">
    <xf numFmtId="164" fontId="0" fillId="0" borderId="0" xfId="0"/>
    <xf numFmtId="164" fontId="0" fillId="0" borderId="0" xfId="0" applyFill="1" applyProtection="1"/>
    <xf numFmtId="164" fontId="3" fillId="0" borderId="0" xfId="0" applyFont="1" applyFill="1" applyBorder="1" applyProtection="1"/>
    <xf numFmtId="164" fontId="10" fillId="0" borderId="0" xfId="0" applyFont="1" applyFill="1" applyBorder="1" applyProtection="1"/>
    <xf numFmtId="164" fontId="12" fillId="0" borderId="0" xfId="0" applyFont="1" applyFill="1" applyBorder="1" applyAlignment="1" applyProtection="1"/>
    <xf numFmtId="164" fontId="14" fillId="0" borderId="0" xfId="0" applyFont="1" applyFill="1" applyBorder="1" applyAlignment="1" applyProtection="1"/>
    <xf numFmtId="164" fontId="14" fillId="0" borderId="0" xfId="0" applyFont="1" applyFill="1" applyBorder="1" applyAlignment="1" applyProtection="1">
      <alignment horizontal="left" vertical="center" indent="1"/>
    </xf>
    <xf numFmtId="164" fontId="3" fillId="0" borderId="0" xfId="0" applyFont="1" applyFill="1" applyBorder="1" applyAlignment="1" applyProtection="1">
      <alignment horizontal="left" indent="1"/>
    </xf>
    <xf numFmtId="164" fontId="12" fillId="0" borderId="0" xfId="0" applyFont="1" applyFill="1" applyAlignment="1" applyProtection="1">
      <alignment horizontal="right"/>
    </xf>
    <xf numFmtId="164" fontId="14" fillId="0" borderId="0" xfId="0" applyFont="1" applyFill="1" applyBorder="1" applyAlignment="1" applyProtection="1">
      <alignment horizontal="left"/>
    </xf>
    <xf numFmtId="164" fontId="1" fillId="0" borderId="0" xfId="0" applyFont="1" applyFill="1" applyProtection="1"/>
    <xf numFmtId="164" fontId="14" fillId="0" borderId="0" xfId="0" applyFont="1" applyFill="1" applyBorder="1" applyAlignment="1" applyProtection="1">
      <alignment horizontal="right" vertical="center"/>
    </xf>
    <xf numFmtId="164" fontId="3" fillId="2" borderId="0" xfId="0" applyFont="1" applyFill="1" applyBorder="1" applyAlignment="1" applyProtection="1">
      <alignment horizontal="left" indent="1"/>
    </xf>
    <xf numFmtId="164" fontId="16" fillId="0" borderId="0" xfId="0" applyFont="1" applyFill="1" applyBorder="1" applyAlignment="1" applyProtection="1">
      <alignment horizontal="right"/>
    </xf>
    <xf numFmtId="164" fontId="14" fillId="2" borderId="0" xfId="0" applyFont="1" applyFill="1" applyBorder="1" applyAlignment="1" applyProtection="1">
      <alignment horizontal="left"/>
    </xf>
    <xf numFmtId="164" fontId="10" fillId="0" borderId="0" xfId="0" applyFont="1" applyFill="1" applyProtection="1"/>
    <xf numFmtId="164" fontId="2" fillId="0" borderId="0" xfId="0" applyFont="1" applyFill="1" applyProtection="1"/>
    <xf numFmtId="164" fontId="11" fillId="0" borderId="0" xfId="0" applyFont="1" applyFill="1" applyProtection="1"/>
    <xf numFmtId="2" fontId="7" fillId="0" borderId="0" xfId="0" applyNumberFormat="1" applyFont="1" applyFill="1" applyBorder="1" applyAlignment="1" applyProtection="1">
      <alignment horizontal="right"/>
    </xf>
    <xf numFmtId="164" fontId="7" fillId="0" borderId="0" xfId="0" applyFont="1" applyFill="1" applyBorder="1" applyProtection="1"/>
    <xf numFmtId="164" fontId="9" fillId="0" borderId="0" xfId="0" applyFont="1" applyFill="1" applyBorder="1" applyProtection="1"/>
    <xf numFmtId="3" fontId="9" fillId="0" borderId="0" xfId="0" applyNumberFormat="1" applyFont="1" applyFill="1" applyBorder="1" applyProtection="1"/>
    <xf numFmtId="164" fontId="18" fillId="0" borderId="0" xfId="0" applyFont="1" applyFill="1" applyBorder="1" applyProtection="1"/>
    <xf numFmtId="164" fontId="19" fillId="0" borderId="0" xfId="0" applyFont="1" applyFill="1" applyBorder="1" applyProtection="1"/>
    <xf numFmtId="164" fontId="6" fillId="0" borderId="0" xfId="0" applyFont="1" applyFill="1" applyBorder="1" applyProtection="1"/>
    <xf numFmtId="164" fontId="14" fillId="0" borderId="0" xfId="0" applyFont="1" applyFill="1" applyBorder="1" applyAlignment="1" applyProtection="1">
      <alignment horizontal="right"/>
    </xf>
    <xf numFmtId="169" fontId="8" fillId="0" borderId="0" xfId="0" applyNumberFormat="1" applyFont="1" applyFill="1" applyBorder="1" applyAlignment="1" applyProtection="1">
      <alignment horizontal="centerContinuous"/>
    </xf>
    <xf numFmtId="164" fontId="9" fillId="0" borderId="1" xfId="0" applyFont="1" applyFill="1" applyBorder="1" applyProtection="1"/>
    <xf numFmtId="2" fontId="7" fillId="0" borderId="1" xfId="0" applyNumberFormat="1" applyFont="1" applyFill="1" applyBorder="1" applyProtection="1"/>
    <xf numFmtId="2" fontId="7" fillId="0" borderId="1" xfId="0" applyNumberFormat="1" applyFont="1" applyFill="1" applyBorder="1" applyAlignment="1" applyProtection="1">
      <alignment horizontal="right"/>
    </xf>
    <xf numFmtId="169" fontId="7" fillId="0" borderId="1" xfId="0" applyNumberFormat="1" applyFont="1" applyFill="1" applyBorder="1" applyProtection="1"/>
    <xf numFmtId="164" fontId="14" fillId="0" borderId="1" xfId="0" applyFont="1" applyFill="1" applyBorder="1" applyProtection="1"/>
    <xf numFmtId="164" fontId="14" fillId="0" borderId="0" xfId="0" applyFont="1" applyFill="1" applyBorder="1" applyAlignment="1" applyProtection="1">
      <alignment horizontal="left" vertical="center"/>
    </xf>
    <xf numFmtId="164" fontId="4" fillId="0" borderId="0" xfId="0" applyFont="1" applyFill="1" applyBorder="1" applyProtection="1"/>
    <xf numFmtId="164" fontId="5" fillId="0" borderId="0" xfId="0" applyFont="1" applyFill="1" applyBorder="1" applyProtection="1"/>
    <xf numFmtId="164" fontId="13" fillId="3" borderId="0" xfId="0" applyFont="1" applyFill="1" applyBorder="1" applyProtection="1"/>
    <xf numFmtId="164" fontId="13" fillId="3" borderId="1" xfId="0" applyFont="1" applyFill="1" applyBorder="1" applyAlignment="1" applyProtection="1">
      <alignment horizontal="centerContinuous"/>
    </xf>
    <xf numFmtId="164" fontId="13" fillId="3" borderId="0" xfId="0" applyFont="1" applyFill="1" applyBorder="1" applyAlignment="1" applyProtection="1">
      <alignment horizontal="centerContinuous"/>
    </xf>
    <xf numFmtId="164" fontId="13" fillId="3" borderId="1" xfId="0" applyFont="1" applyFill="1" applyBorder="1" applyAlignment="1" applyProtection="1">
      <alignment horizontal="left"/>
    </xf>
    <xf numFmtId="164" fontId="13" fillId="3" borderId="1" xfId="0" applyFont="1" applyFill="1" applyBorder="1" applyAlignment="1" applyProtection="1">
      <alignment horizontal="right"/>
    </xf>
    <xf numFmtId="164" fontId="13" fillId="0" borderId="0" xfId="0" applyFont="1" applyFill="1" applyBorder="1" applyAlignment="1" applyProtection="1">
      <alignment horizontal="centerContinuous"/>
    </xf>
    <xf numFmtId="14" fontId="9" fillId="0" borderId="0" xfId="0" applyNumberFormat="1" applyFont="1" applyFill="1" applyBorder="1" applyAlignment="1" applyProtection="1">
      <alignment horizontal="left"/>
    </xf>
    <xf numFmtId="167" fontId="21" fillId="0" borderId="0" xfId="0" applyNumberFormat="1" applyFont="1" applyFill="1" applyBorder="1" applyProtection="1"/>
    <xf numFmtId="172" fontId="5" fillId="0" borderId="0" xfId="0" applyNumberFormat="1" applyFont="1" applyFill="1" applyBorder="1" applyProtection="1"/>
    <xf numFmtId="2" fontId="5" fillId="0" borderId="0" xfId="0" applyNumberFormat="1" applyFont="1" applyFill="1" applyBorder="1" applyProtection="1"/>
    <xf numFmtId="38" fontId="9" fillId="0" borderId="0" xfId="3" applyFont="1" applyFill="1" applyBorder="1" applyProtection="1"/>
    <xf numFmtId="0" fontId="12" fillId="0" borderId="0" xfId="4" applyFont="1" applyFill="1" applyAlignment="1" applyProtection="1">
      <alignment horizontal="right"/>
    </xf>
    <xf numFmtId="14" fontId="22" fillId="0" borderId="0" xfId="0" applyNumberFormat="1" applyFont="1"/>
    <xf numFmtId="164" fontId="23" fillId="0" borderId="0" xfId="0" applyFont="1" applyFill="1" applyBorder="1" applyAlignment="1" applyProtection="1">
      <alignment horizontal="center"/>
    </xf>
    <xf numFmtId="2" fontId="7" fillId="0" borderId="0" xfId="0" applyNumberFormat="1" applyFont="1" applyFill="1" applyBorder="1" applyProtection="1"/>
    <xf numFmtId="164" fontId="21" fillId="0" borderId="0" xfId="0" applyFont="1" applyFill="1" applyBorder="1" applyProtection="1"/>
    <xf numFmtId="164" fontId="9" fillId="0" borderId="0" xfId="0" applyFont="1" applyFill="1" applyBorder="1" applyAlignment="1" applyProtection="1">
      <alignment horizontal="left" vertical="center"/>
    </xf>
    <xf numFmtId="164" fontId="9" fillId="0" borderId="0" xfId="0" applyFont="1" applyFill="1" applyBorder="1" applyAlignment="1" applyProtection="1">
      <alignment horizontal="left" vertical="center" indent="1"/>
    </xf>
    <xf numFmtId="170" fontId="9" fillId="0" borderId="0" xfId="0" applyNumberFormat="1" applyFont="1" applyFill="1" applyBorder="1" applyProtection="1"/>
    <xf numFmtId="164" fontId="25" fillId="0" borderId="0" xfId="0" applyFont="1" applyFill="1" applyBorder="1" applyProtection="1"/>
    <xf numFmtId="170" fontId="21" fillId="0" borderId="0" xfId="0" quotePrefix="1" applyNumberFormat="1" applyFont="1" applyFill="1" applyBorder="1" applyAlignment="1" applyProtection="1">
      <alignment horizontal="right"/>
    </xf>
    <xf numFmtId="170" fontId="21" fillId="0" borderId="0" xfId="0" applyNumberFormat="1" applyFont="1" applyFill="1" applyBorder="1" applyProtection="1"/>
    <xf numFmtId="164" fontId="21" fillId="0" borderId="0" xfId="0" quotePrefix="1" applyNumberFormat="1" applyFont="1" applyFill="1" applyBorder="1" applyAlignment="1" applyProtection="1">
      <alignment horizontal="right"/>
    </xf>
    <xf numFmtId="164" fontId="21" fillId="0" borderId="0" xfId="0" applyNumberFormat="1" applyFont="1" applyFill="1" applyBorder="1" applyProtection="1"/>
    <xf numFmtId="170" fontId="25" fillId="0" borderId="0" xfId="0" applyNumberFormat="1" applyFont="1" applyFill="1" applyBorder="1" applyProtection="1"/>
    <xf numFmtId="175" fontId="9" fillId="0" borderId="0" xfId="0" applyNumberFormat="1" applyFont="1" applyFill="1" applyBorder="1" applyProtection="1"/>
    <xf numFmtId="16" fontId="0" fillId="0" borderId="0" xfId="0" applyNumberFormat="1"/>
    <xf numFmtId="3" fontId="0" fillId="0" borderId="0" xfId="0" applyNumberFormat="1"/>
    <xf numFmtId="164" fontId="26" fillId="0" borderId="0" xfId="0" applyFont="1" applyFill="1" applyBorder="1" applyProtection="1"/>
    <xf numFmtId="2" fontId="14" fillId="0" borderId="1" xfId="0" applyNumberFormat="1" applyFont="1" applyFill="1" applyBorder="1" applyProtection="1"/>
    <xf numFmtId="2" fontId="14" fillId="0" borderId="0" xfId="0" applyNumberFormat="1" applyFont="1" applyFill="1" applyBorder="1" applyProtection="1"/>
    <xf numFmtId="170" fontId="5" fillId="0" borderId="0" xfId="0" applyNumberFormat="1" applyFont="1" applyFill="1" applyBorder="1" applyProtection="1"/>
    <xf numFmtId="166" fontId="24" fillId="0" borderId="0" xfId="0" applyNumberFormat="1" applyFont="1" applyFill="1" applyBorder="1" applyAlignment="1">
      <alignment horizontal="right" vertical="center"/>
    </xf>
    <xf numFmtId="167" fontId="6" fillId="0" borderId="0" xfId="0" applyNumberFormat="1" applyFont="1" applyFill="1" applyBorder="1" applyProtection="1"/>
    <xf numFmtId="168" fontId="28" fillId="0" borderId="0" xfId="0" applyNumberFormat="1" applyFont="1" applyFill="1" applyBorder="1" applyAlignment="1">
      <alignment horizontal="right" vertical="center"/>
    </xf>
    <xf numFmtId="169" fontId="7" fillId="0" borderId="0" xfId="0" applyNumberFormat="1" applyFont="1" applyFill="1" applyBorder="1" applyProtection="1"/>
    <xf numFmtId="164" fontId="30" fillId="0" borderId="0" xfId="0" applyFont="1" applyFill="1" applyBorder="1" applyProtection="1"/>
    <xf numFmtId="4" fontId="9" fillId="0" borderId="0" xfId="0" applyNumberFormat="1" applyFont="1" applyFill="1" applyBorder="1" applyProtection="1"/>
    <xf numFmtId="3" fontId="5" fillId="0" borderId="0" xfId="0" applyNumberFormat="1" applyFont="1" applyFill="1" applyBorder="1" applyProtection="1"/>
    <xf numFmtId="164" fontId="32" fillId="0" borderId="0" xfId="0" applyFont="1" applyFill="1" applyBorder="1" applyProtection="1"/>
    <xf numFmtId="166" fontId="33" fillId="0" borderId="0" xfId="0" applyNumberFormat="1" applyFont="1" applyFill="1" applyBorder="1" applyAlignment="1">
      <alignment horizontal="right" vertical="center"/>
    </xf>
    <xf numFmtId="164" fontId="34" fillId="0" borderId="0" xfId="0" applyFont="1" applyFill="1" applyBorder="1" applyProtection="1"/>
    <xf numFmtId="167" fontId="32" fillId="0" borderId="0" xfId="0" applyNumberFormat="1" applyFont="1" applyFill="1" applyBorder="1" applyProtection="1"/>
    <xf numFmtId="164" fontId="12" fillId="0" borderId="0" xfId="0" applyFont="1" applyFill="1" applyAlignment="1" applyProtection="1">
      <alignment horizontal="right"/>
    </xf>
    <xf numFmtId="164" fontId="0" fillId="0" borderId="0" xfId="0" applyFill="1"/>
    <xf numFmtId="164" fontId="36" fillId="0" borderId="0" xfId="0" applyFont="1" applyFill="1" applyBorder="1" applyProtection="1"/>
    <xf numFmtId="0" fontId="37" fillId="0" borderId="0" xfId="5"/>
    <xf numFmtId="166" fontId="37" fillId="0" borderId="0" xfId="5" applyNumberFormat="1"/>
    <xf numFmtId="0" fontId="38" fillId="0" borderId="0" xfId="5" applyFont="1" applyBorder="1" applyAlignment="1">
      <alignment horizontal="center"/>
    </xf>
    <xf numFmtId="0" fontId="37" fillId="0" borderId="0" xfId="5" applyBorder="1" applyAlignment="1">
      <alignment horizontal="center"/>
    </xf>
    <xf numFmtId="0" fontId="38" fillId="0" borderId="0" xfId="5" applyFont="1" applyBorder="1" applyAlignment="1">
      <alignment horizontal="right"/>
    </xf>
    <xf numFmtId="172" fontId="39" fillId="0" borderId="0" xfId="5" applyNumberFormat="1" applyFont="1" applyBorder="1"/>
    <xf numFmtId="166" fontId="0" fillId="0" borderId="0" xfId="0" applyNumberFormat="1"/>
    <xf numFmtId="164" fontId="42" fillId="0" borderId="0" xfId="0" applyFont="1"/>
    <xf numFmtId="164" fontId="0" fillId="0" borderId="0" xfId="0" applyAlignment="1">
      <alignment horizontal="left"/>
    </xf>
    <xf numFmtId="0" fontId="17" fillId="4" borderId="0" xfId="4" applyFont="1" applyFill="1" applyBorder="1" applyAlignment="1" applyProtection="1">
      <alignment horizontal="right" vertical="center"/>
    </xf>
    <xf numFmtId="0" fontId="14" fillId="4" borderId="0" xfId="2" applyFont="1" applyFill="1" applyBorder="1" applyAlignment="1" applyProtection="1">
      <alignment horizontal="left"/>
    </xf>
    <xf numFmtId="0" fontId="14" fillId="4" borderId="0" xfId="8" applyFont="1" applyFill="1" applyBorder="1" applyAlignment="1" applyProtection="1">
      <alignment horizontal="left"/>
    </xf>
    <xf numFmtId="164" fontId="12" fillId="0" borderId="0" xfId="0" applyFont="1" applyFill="1" applyAlignment="1" applyProtection="1">
      <alignment horizontal="right"/>
    </xf>
    <xf numFmtId="2" fontId="48" fillId="5" borderId="0" xfId="0" applyNumberFormat="1" applyFont="1" applyFill="1" applyBorder="1" applyAlignment="1" applyProtection="1">
      <alignment horizontal="right"/>
    </xf>
    <xf numFmtId="2" fontId="47" fillId="5" borderId="0" xfId="0" applyNumberFormat="1" applyFont="1" applyFill="1" applyBorder="1" applyAlignment="1" applyProtection="1">
      <alignment horizontal="center"/>
    </xf>
    <xf numFmtId="0" fontId="47" fillId="5" borderId="0" xfId="7" applyFont="1" applyFill="1" applyBorder="1" applyAlignment="1" applyProtection="1">
      <alignment horizontal="left"/>
    </xf>
    <xf numFmtId="164" fontId="47" fillId="5" borderId="8" xfId="0" applyFont="1" applyFill="1" applyBorder="1" applyProtection="1"/>
    <xf numFmtId="2" fontId="47" fillId="5" borderId="8" xfId="0" applyNumberFormat="1" applyFont="1" applyFill="1" applyBorder="1" applyAlignment="1" applyProtection="1">
      <alignment horizontal="right"/>
    </xf>
    <xf numFmtId="164" fontId="47" fillId="5" borderId="8" xfId="0" applyFont="1" applyFill="1" applyBorder="1" applyAlignment="1" applyProtection="1">
      <alignment horizontal="center"/>
    </xf>
    <xf numFmtId="164" fontId="9" fillId="4" borderId="0" xfId="0" applyFont="1" applyFill="1" applyBorder="1" applyAlignment="1" applyProtection="1">
      <alignment horizontal="left"/>
    </xf>
    <xf numFmtId="173" fontId="9" fillId="4" borderId="0" xfId="0" applyNumberFormat="1" applyFont="1" applyFill="1" applyBorder="1" applyAlignment="1" applyProtection="1">
      <alignment horizontal="right"/>
    </xf>
    <xf numFmtId="164" fontId="9" fillId="4" borderId="1" xfId="0" applyFont="1" applyFill="1" applyBorder="1" applyAlignment="1" applyProtection="1">
      <alignment horizontal="left"/>
    </xf>
    <xf numFmtId="165" fontId="9" fillId="4" borderId="0" xfId="0" applyNumberFormat="1" applyFont="1" applyFill="1" applyBorder="1" applyAlignment="1" applyProtection="1">
      <alignment horizontal="left"/>
    </xf>
    <xf numFmtId="3" fontId="9" fillId="4" borderId="0" xfId="0" applyNumberFormat="1" applyFont="1" applyFill="1" applyBorder="1" applyProtection="1"/>
    <xf numFmtId="166" fontId="9" fillId="4" borderId="0" xfId="0" applyNumberFormat="1" applyFont="1" applyFill="1" applyBorder="1" applyProtection="1"/>
    <xf numFmtId="3" fontId="9" fillId="4" borderId="1" xfId="0" applyNumberFormat="1" applyFont="1" applyFill="1" applyBorder="1" applyProtection="1"/>
    <xf numFmtId="166" fontId="9" fillId="4" borderId="1" xfId="0" applyNumberFormat="1" applyFont="1" applyFill="1" applyBorder="1" applyProtection="1"/>
    <xf numFmtId="164" fontId="14" fillId="4" borderId="1" xfId="0" applyFont="1" applyFill="1" applyBorder="1" applyAlignment="1" applyProtection="1">
      <alignment horizontal="left"/>
    </xf>
    <xf numFmtId="3" fontId="14" fillId="4" borderId="1" xfId="0" applyNumberFormat="1" applyFont="1" applyFill="1" applyBorder="1" applyProtection="1"/>
    <xf numFmtId="168" fontId="14" fillId="4" borderId="1" xfId="0" applyNumberFormat="1" applyFont="1" applyFill="1" applyBorder="1" applyProtection="1"/>
    <xf numFmtId="166" fontId="14" fillId="4" borderId="1" xfId="0" applyNumberFormat="1" applyFont="1" applyFill="1" applyBorder="1" applyProtection="1"/>
    <xf numFmtId="0" fontId="31" fillId="4" borderId="0" xfId="6" applyFont="1" applyFill="1"/>
    <xf numFmtId="168" fontId="31" fillId="4" borderId="0" xfId="6" applyNumberFormat="1" applyFont="1" applyFill="1"/>
    <xf numFmtId="3" fontId="31" fillId="4" borderId="0" xfId="0" applyNumberFormat="1" applyFont="1" applyFill="1"/>
    <xf numFmtId="164" fontId="13" fillId="3" borderId="8" xfId="0" applyFont="1" applyFill="1" applyBorder="1" applyAlignment="1" applyProtection="1">
      <alignment horizontal="left"/>
    </xf>
    <xf numFmtId="164" fontId="13" fillId="3" borderId="8" xfId="0" applyFont="1" applyFill="1" applyBorder="1" applyAlignment="1" applyProtection="1">
      <alignment horizontal="right"/>
    </xf>
    <xf numFmtId="0" fontId="31" fillId="4" borderId="8" xfId="6" applyFont="1" applyFill="1" applyBorder="1"/>
    <xf numFmtId="168" fontId="31" fillId="4" borderId="8" xfId="6" applyNumberFormat="1" applyFont="1" applyFill="1" applyBorder="1"/>
    <xf numFmtId="3" fontId="31" fillId="4" borderId="8" xfId="0" applyNumberFormat="1" applyFont="1" applyFill="1" applyBorder="1"/>
    <xf numFmtId="164" fontId="3" fillId="4" borderId="0" xfId="0" applyFont="1" applyFill="1" applyBorder="1" applyAlignment="1" applyProtection="1">
      <alignment horizontal="left" indent="1"/>
    </xf>
    <xf numFmtId="164" fontId="47" fillId="5" borderId="8" xfId="0" applyFont="1" applyFill="1" applyBorder="1" applyAlignment="1" applyProtection="1">
      <alignment horizontal="right"/>
    </xf>
    <xf numFmtId="164" fontId="47" fillId="5" borderId="0" xfId="0" applyFont="1" applyFill="1" applyBorder="1"/>
    <xf numFmtId="164" fontId="6" fillId="0" borderId="0" xfId="0" applyFont="1"/>
    <xf numFmtId="164" fontId="47" fillId="5" borderId="0" xfId="0" applyFont="1" applyFill="1" applyBorder="1" applyAlignment="1">
      <alignment horizontal="right"/>
    </xf>
    <xf numFmtId="164" fontId="31" fillId="4" borderId="0" xfId="0" applyFont="1" applyFill="1"/>
    <xf numFmtId="180" fontId="31" fillId="4" borderId="0" xfId="0" applyNumberFormat="1" applyFont="1" applyFill="1"/>
    <xf numFmtId="166" fontId="31" fillId="4" borderId="0" xfId="0" applyNumberFormat="1" applyFont="1" applyFill="1"/>
    <xf numFmtId="164" fontId="9" fillId="4" borderId="8" xfId="0" applyFont="1" applyFill="1" applyBorder="1" applyAlignment="1" applyProtection="1">
      <alignment horizontal="left"/>
    </xf>
    <xf numFmtId="180" fontId="31" fillId="4" borderId="8" xfId="0" applyNumberFormat="1" applyFont="1" applyFill="1" applyBorder="1"/>
    <xf numFmtId="166" fontId="31" fillId="4" borderId="8" xfId="0" applyNumberFormat="1" applyFont="1" applyFill="1" applyBorder="1"/>
    <xf numFmtId="164" fontId="31" fillId="4" borderId="8" xfId="0" applyFont="1" applyFill="1" applyBorder="1"/>
    <xf numFmtId="164" fontId="31" fillId="0" borderId="0" xfId="0" applyFont="1"/>
    <xf numFmtId="164" fontId="49" fillId="0" borderId="0" xfId="0" applyFont="1" applyAlignment="1">
      <alignment horizontal="center"/>
    </xf>
    <xf numFmtId="164" fontId="31" fillId="4" borderId="0" xfId="0" applyFont="1" applyFill="1" applyAlignment="1">
      <alignment horizontal="left"/>
    </xf>
    <xf numFmtId="164" fontId="31" fillId="4" borderId="8" xfId="0" applyFont="1" applyFill="1" applyBorder="1" applyAlignment="1">
      <alignment horizontal="left"/>
    </xf>
    <xf numFmtId="164" fontId="12" fillId="0" borderId="0" xfId="0" applyFont="1" applyFill="1" applyAlignment="1" applyProtection="1"/>
    <xf numFmtId="164" fontId="50" fillId="0" borderId="0" xfId="0" applyFont="1"/>
    <xf numFmtId="164" fontId="6" fillId="0" borderId="0" xfId="0" applyFont="1" applyAlignment="1">
      <alignment horizontal="right"/>
    </xf>
    <xf numFmtId="164" fontId="47" fillId="6" borderId="0" xfId="0" applyFont="1" applyFill="1" applyAlignment="1">
      <alignment horizontal="right"/>
    </xf>
    <xf numFmtId="3" fontId="47" fillId="6" borderId="0" xfId="0" applyNumberFormat="1" applyFont="1" applyFill="1"/>
    <xf numFmtId="164" fontId="47" fillId="6" borderId="0" xfId="0" quotePrefix="1" applyFont="1" applyFill="1" applyAlignment="1"/>
    <xf numFmtId="164" fontId="47" fillId="7" borderId="0" xfId="0" quotePrefix="1" applyFont="1" applyFill="1" applyAlignment="1"/>
    <xf numFmtId="3" fontId="47" fillId="7" borderId="0" xfId="0" applyNumberFormat="1" applyFont="1" applyFill="1"/>
    <xf numFmtId="164" fontId="47" fillId="7" borderId="0" xfId="0" applyFont="1" applyFill="1" applyAlignment="1">
      <alignment horizontal="right"/>
    </xf>
    <xf numFmtId="164" fontId="47" fillId="7" borderId="0" xfId="0" quotePrefix="1" applyFont="1" applyFill="1" applyAlignment="1">
      <alignment horizontal="right"/>
    </xf>
    <xf numFmtId="164" fontId="47" fillId="0" borderId="0" xfId="0" applyFont="1" applyFill="1"/>
    <xf numFmtId="164" fontId="47" fillId="0" borderId="0" xfId="0" applyFont="1" applyFill="1" applyAlignment="1">
      <alignment horizontal="right"/>
    </xf>
    <xf numFmtId="164" fontId="47" fillId="0" borderId="0" xfId="0" quotePrefix="1" applyFont="1" applyFill="1" applyAlignment="1"/>
    <xf numFmtId="3" fontId="47" fillId="0" borderId="0" xfId="0" applyNumberFormat="1" applyFont="1" applyFill="1"/>
    <xf numFmtId="164" fontId="47" fillId="0" borderId="0" xfId="0" quotePrefix="1" applyFont="1" applyFill="1" applyAlignment="1">
      <alignment horizontal="right"/>
    </xf>
    <xf numFmtId="164" fontId="47" fillId="5" borderId="0" xfId="0" applyFont="1" applyFill="1" applyAlignment="1">
      <alignment horizontal="left"/>
    </xf>
    <xf numFmtId="164" fontId="46" fillId="5" borderId="0" xfId="0" applyFont="1" applyFill="1"/>
    <xf numFmtId="164" fontId="47" fillId="5" borderId="0" xfId="0" applyFont="1" applyFill="1"/>
    <xf numFmtId="164" fontId="47" fillId="6" borderId="0" xfId="0" applyFont="1" applyFill="1" applyAlignment="1">
      <alignment horizontal="center"/>
    </xf>
    <xf numFmtId="3" fontId="47" fillId="7" borderId="0" xfId="0" applyNumberFormat="1" applyFont="1" applyFill="1" applyAlignment="1">
      <alignment horizontal="center"/>
    </xf>
    <xf numFmtId="164" fontId="49" fillId="0" borderId="0" xfId="0" applyFont="1" applyFill="1" applyAlignment="1">
      <alignment horizontal="center" vertical="center"/>
    </xf>
    <xf numFmtId="164" fontId="31" fillId="0" borderId="0" xfId="0" applyFont="1" applyAlignment="1">
      <alignment horizontal="left"/>
    </xf>
    <xf numFmtId="164" fontId="31" fillId="8" borderId="0" xfId="0" applyFont="1" applyFill="1" applyBorder="1" applyAlignment="1">
      <alignment horizontal="left"/>
    </xf>
    <xf numFmtId="164" fontId="31" fillId="8" borderId="8" xfId="0" applyFont="1" applyFill="1" applyBorder="1" applyAlignment="1">
      <alignment horizontal="left"/>
    </xf>
    <xf numFmtId="17" fontId="31" fillId="8" borderId="0" xfId="0" applyNumberFormat="1" applyFont="1" applyFill="1" applyAlignment="1">
      <alignment horizontal="left"/>
    </xf>
    <xf numFmtId="3" fontId="31" fillId="8" borderId="0" xfId="0" applyNumberFormat="1" applyFont="1" applyFill="1"/>
    <xf numFmtId="17" fontId="31" fillId="8" borderId="8" xfId="0" applyNumberFormat="1" applyFont="1" applyFill="1" applyBorder="1" applyAlignment="1">
      <alignment horizontal="left"/>
    </xf>
    <xf numFmtId="3" fontId="31" fillId="8" borderId="8" xfId="0" applyNumberFormat="1" applyFont="1" applyFill="1" applyBorder="1"/>
    <xf numFmtId="164" fontId="31" fillId="8" borderId="0" xfId="0" applyFont="1" applyFill="1"/>
    <xf numFmtId="178" fontId="31" fillId="8" borderId="0" xfId="0" applyNumberFormat="1" applyFont="1" applyFill="1"/>
    <xf numFmtId="178" fontId="31" fillId="8" borderId="8" xfId="0" applyNumberFormat="1" applyFont="1" applyFill="1" applyBorder="1"/>
    <xf numFmtId="164" fontId="31" fillId="8" borderId="0" xfId="0" applyFont="1" applyFill="1" applyAlignment="1">
      <alignment horizontal="left"/>
    </xf>
    <xf numFmtId="166" fontId="31" fillId="8" borderId="0" xfId="0" applyNumberFormat="1" applyFont="1" applyFill="1"/>
    <xf numFmtId="166" fontId="31" fillId="8" borderId="8" xfId="0" applyNumberFormat="1" applyFont="1" applyFill="1" applyBorder="1"/>
    <xf numFmtId="164" fontId="0" fillId="0" borderId="0" xfId="0" applyFill="1" applyAlignment="1">
      <alignment horizontal="left"/>
    </xf>
    <xf numFmtId="164" fontId="49" fillId="8" borderId="11" xfId="0" applyFont="1" applyFill="1" applyBorder="1" applyAlignment="1">
      <alignment horizontal="left"/>
    </xf>
    <xf numFmtId="164" fontId="49" fillId="8" borderId="11" xfId="0" applyFont="1" applyFill="1" applyBorder="1" applyAlignment="1">
      <alignment horizontal="right"/>
    </xf>
    <xf numFmtId="164" fontId="49" fillId="8" borderId="0" xfId="0" applyFont="1" applyFill="1" applyBorder="1" applyAlignment="1">
      <alignment horizontal="left"/>
    </xf>
    <xf numFmtId="164" fontId="49" fillId="8" borderId="0" xfId="0" applyFont="1" applyFill="1" applyBorder="1" applyAlignment="1">
      <alignment horizontal="right"/>
    </xf>
    <xf numFmtId="164" fontId="49" fillId="8" borderId="8" xfId="0" applyFont="1" applyFill="1" applyBorder="1" applyAlignment="1">
      <alignment horizontal="left"/>
    </xf>
    <xf numFmtId="164" fontId="49" fillId="8" borderId="8" xfId="0" applyFont="1" applyFill="1" applyBorder="1" applyAlignment="1">
      <alignment horizontal="right"/>
    </xf>
    <xf numFmtId="164" fontId="49" fillId="0" borderId="0" xfId="0" applyFont="1" applyAlignment="1">
      <alignment horizontal="left"/>
    </xf>
    <xf numFmtId="164" fontId="49" fillId="0" borderId="0" xfId="0" applyFont="1"/>
    <xf numFmtId="164" fontId="7" fillId="8" borderId="0" xfId="0" applyFont="1" applyFill="1" applyBorder="1" applyProtection="1"/>
    <xf numFmtId="164" fontId="7" fillId="8" borderId="7" xfId="0" applyFont="1" applyFill="1" applyBorder="1" applyProtection="1"/>
    <xf numFmtId="164" fontId="8" fillId="8" borderId="1" xfId="0" applyFont="1" applyFill="1" applyBorder="1" applyProtection="1"/>
    <xf numFmtId="164" fontId="8" fillId="8" borderId="1" xfId="0" applyFont="1" applyFill="1" applyBorder="1" applyAlignment="1" applyProtection="1">
      <alignment horizontal="center"/>
    </xf>
    <xf numFmtId="164" fontId="14" fillId="8" borderId="1" xfId="0" applyFont="1" applyFill="1" applyBorder="1" applyAlignment="1" applyProtection="1">
      <alignment horizontal="center"/>
    </xf>
    <xf numFmtId="164" fontId="14" fillId="8" borderId="1" xfId="0" applyFont="1" applyFill="1" applyBorder="1" applyAlignment="1" applyProtection="1">
      <alignment horizontal="center" wrapText="1"/>
    </xf>
    <xf numFmtId="164" fontId="27" fillId="8" borderId="1" xfId="0" applyFont="1" applyFill="1" applyBorder="1" applyAlignment="1" applyProtection="1">
      <alignment horizontal="center"/>
    </xf>
    <xf numFmtId="164" fontId="9" fillId="8" borderId="0" xfId="0" applyFont="1" applyFill="1" applyBorder="1" applyAlignment="1" applyProtection="1">
      <alignment horizontal="left"/>
    </xf>
    <xf numFmtId="166" fontId="9" fillId="8" borderId="0" xfId="0" applyNumberFormat="1" applyFont="1" applyFill="1" applyBorder="1" applyAlignment="1" applyProtection="1">
      <alignment horizontal="center"/>
    </xf>
    <xf numFmtId="171" fontId="9" fillId="8" borderId="0" xfId="0" applyNumberFormat="1" applyFont="1" applyFill="1" applyBorder="1" applyProtection="1"/>
    <xf numFmtId="3" fontId="9" fillId="8" borderId="0" xfId="0" applyNumberFormat="1" applyFont="1" applyFill="1" applyBorder="1" applyProtection="1"/>
    <xf numFmtId="164" fontId="9" fillId="8" borderId="1" xfId="0" applyFont="1" applyFill="1" applyBorder="1" applyAlignment="1" applyProtection="1">
      <alignment horizontal="left"/>
    </xf>
    <xf numFmtId="166" fontId="9" fillId="8" borderId="1" xfId="0" applyNumberFormat="1" applyFont="1" applyFill="1" applyBorder="1" applyAlignment="1" applyProtection="1">
      <alignment horizontal="center"/>
    </xf>
    <xf numFmtId="171" fontId="9" fillId="8" borderId="1" xfId="0" applyNumberFormat="1" applyFont="1" applyFill="1" applyBorder="1" applyProtection="1"/>
    <xf numFmtId="3" fontId="9" fillId="8" borderId="1" xfId="0" applyNumberFormat="1" applyFont="1" applyFill="1" applyBorder="1" applyProtection="1"/>
    <xf numFmtId="2" fontId="27" fillId="8" borderId="0" xfId="0" applyNumberFormat="1" applyFont="1" applyFill="1" applyBorder="1" applyAlignment="1" applyProtection="1">
      <alignment horizontal="right"/>
    </xf>
    <xf numFmtId="2" fontId="14" fillId="8" borderId="0" xfId="0" applyNumberFormat="1" applyFont="1" applyFill="1" applyBorder="1" applyAlignment="1" applyProtection="1">
      <alignment horizontal="center"/>
    </xf>
    <xf numFmtId="2" fontId="14" fillId="8" borderId="1" xfId="0" applyNumberFormat="1" applyFont="1" applyFill="1" applyBorder="1" applyAlignment="1" applyProtection="1">
      <alignment horizontal="right"/>
    </xf>
    <xf numFmtId="173" fontId="9" fillId="8" borderId="0" xfId="0" applyNumberFormat="1" applyFont="1" applyFill="1" applyBorder="1" applyAlignment="1" applyProtection="1">
      <alignment horizontal="right"/>
    </xf>
    <xf numFmtId="173" fontId="9" fillId="8" borderId="1" xfId="0" applyNumberFormat="1" applyFont="1" applyFill="1" applyBorder="1" applyAlignment="1" applyProtection="1">
      <alignment horizontal="right"/>
    </xf>
    <xf numFmtId="164" fontId="14" fillId="8" borderId="0" xfId="0" applyFont="1" applyFill="1" applyBorder="1" applyProtection="1"/>
    <xf numFmtId="164" fontId="14" fillId="8" borderId="1" xfId="0" applyFont="1" applyFill="1" applyBorder="1" applyProtection="1"/>
    <xf numFmtId="49" fontId="14" fillId="8" borderId="1" xfId="0" applyNumberFormat="1" applyFont="1" applyFill="1" applyBorder="1" applyAlignment="1" applyProtection="1">
      <alignment horizontal="right"/>
    </xf>
    <xf numFmtId="1" fontId="9" fillId="8" borderId="0" xfId="0" applyNumberFormat="1" applyFont="1" applyFill="1" applyBorder="1" applyAlignment="1" applyProtection="1">
      <alignment horizontal="left"/>
    </xf>
    <xf numFmtId="1" fontId="9" fillId="8" borderId="1" xfId="0" applyNumberFormat="1" applyFont="1" applyFill="1" applyBorder="1" applyAlignment="1" applyProtection="1">
      <alignment horizontal="left"/>
    </xf>
    <xf numFmtId="164" fontId="14" fillId="8" borderId="1" xfId="0" applyFont="1" applyFill="1" applyBorder="1" applyAlignment="1" applyProtection="1">
      <alignment horizontal="left"/>
    </xf>
    <xf numFmtId="164" fontId="9" fillId="8" borderId="2" xfId="0" applyFont="1" applyFill="1" applyBorder="1" applyProtection="1"/>
    <xf numFmtId="164" fontId="14" fillId="8" borderId="1" xfId="0" applyFont="1" applyFill="1" applyBorder="1" applyAlignment="1" applyProtection="1">
      <alignment horizontal="right" wrapText="1"/>
    </xf>
    <xf numFmtId="164" fontId="9" fillId="8" borderId="0" xfId="0" applyFont="1" applyFill="1" applyBorder="1" applyAlignment="1" applyProtection="1">
      <alignment horizontal="right"/>
    </xf>
    <xf numFmtId="164" fontId="9" fillId="8" borderId="0" xfId="0" quotePrefix="1" applyFont="1" applyFill="1" applyBorder="1" applyAlignment="1" applyProtection="1">
      <alignment horizontal="right"/>
    </xf>
    <xf numFmtId="164" fontId="9" fillId="8" borderId="1" xfId="0" quotePrefix="1" applyFont="1" applyFill="1" applyBorder="1" applyAlignment="1" applyProtection="1">
      <alignment horizontal="right"/>
    </xf>
    <xf numFmtId="174" fontId="9" fillId="8" borderId="0" xfId="0" quotePrefix="1" applyNumberFormat="1" applyFont="1" applyFill="1" applyBorder="1" applyAlignment="1" applyProtection="1">
      <alignment horizontal="right"/>
    </xf>
    <xf numFmtId="174" fontId="9" fillId="8" borderId="1" xfId="0" quotePrefix="1" applyNumberFormat="1" applyFont="1" applyFill="1" applyBorder="1" applyAlignment="1" applyProtection="1">
      <alignment horizontal="right"/>
    </xf>
    <xf numFmtId="2" fontId="27" fillId="8" borderId="5" xfId="0" applyNumberFormat="1" applyFont="1" applyFill="1" applyBorder="1" applyAlignment="1" applyProtection="1">
      <alignment horizontal="right"/>
    </xf>
    <xf numFmtId="164" fontId="9" fillId="8" borderId="0" xfId="0" quotePrefix="1" applyFont="1" applyFill="1" applyBorder="1" applyAlignment="1" applyProtection="1">
      <alignment horizontal="left"/>
    </xf>
    <xf numFmtId="3" fontId="9" fillId="8" borderId="0" xfId="0" applyNumberFormat="1" applyFont="1" applyFill="1" applyBorder="1" applyAlignment="1" applyProtection="1">
      <alignment horizontal="right"/>
    </xf>
    <xf numFmtId="4" fontId="9" fillId="8" borderId="0" xfId="0" applyNumberFormat="1" applyFont="1" applyFill="1" applyBorder="1" applyAlignment="1" applyProtection="1">
      <alignment horizontal="right"/>
    </xf>
    <xf numFmtId="164" fontId="9" fillId="8" borderId="1" xfId="0" quotePrefix="1" applyFont="1" applyFill="1" applyBorder="1" applyAlignment="1" applyProtection="1">
      <alignment horizontal="left"/>
    </xf>
    <xf numFmtId="3" fontId="9" fillId="8" borderId="4" xfId="0" applyNumberFormat="1" applyFont="1" applyFill="1" applyBorder="1" applyAlignment="1" applyProtection="1">
      <alignment horizontal="right"/>
    </xf>
    <xf numFmtId="4" fontId="9" fillId="8" borderId="4" xfId="0" applyNumberFormat="1" applyFont="1" applyFill="1" applyBorder="1" applyAlignment="1" applyProtection="1">
      <alignment horizontal="right"/>
    </xf>
    <xf numFmtId="164" fontId="8" fillId="8" borderId="6" xfId="0" applyFont="1" applyFill="1" applyBorder="1" applyProtection="1"/>
    <xf numFmtId="164" fontId="9" fillId="8" borderId="6" xfId="0" applyFont="1" applyFill="1" applyBorder="1" applyProtection="1"/>
    <xf numFmtId="164" fontId="14" fillId="8" borderId="6" xfId="0" applyFont="1" applyFill="1" applyBorder="1" applyAlignment="1" applyProtection="1">
      <alignment horizontal="right"/>
    </xf>
    <xf numFmtId="164" fontId="9" fillId="8" borderId="5" xfId="0" quotePrefix="1" applyFont="1" applyFill="1" applyBorder="1" applyAlignment="1" applyProtection="1">
      <alignment horizontal="left"/>
    </xf>
    <xf numFmtId="0" fontId="31" fillId="8" borderId="0" xfId="0" applyNumberFormat="1" applyFont="1" applyFill="1" applyAlignment="1">
      <alignment horizontal="right"/>
    </xf>
    <xf numFmtId="164" fontId="14" fillId="0" borderId="0" xfId="0" applyFont="1" applyFill="1" applyBorder="1" applyProtection="1"/>
    <xf numFmtId="2" fontId="49" fillId="8" borderId="14" xfId="5" applyNumberFormat="1" applyFont="1" applyFill="1" applyBorder="1"/>
    <xf numFmtId="0" fontId="49" fillId="8" borderId="15" xfId="5" applyFont="1" applyFill="1" applyBorder="1"/>
    <xf numFmtId="0" fontId="49" fillId="8" borderId="15" xfId="5" applyFont="1" applyFill="1" applyBorder="1" applyAlignment="1">
      <alignment horizontal="right"/>
    </xf>
    <xf numFmtId="0" fontId="31" fillId="8" borderId="0" xfId="5" applyFont="1" applyFill="1" applyBorder="1"/>
    <xf numFmtId="1" fontId="31" fillId="8" borderId="0" xfId="5" applyNumberFormat="1" applyFont="1" applyFill="1" applyBorder="1"/>
    <xf numFmtId="0" fontId="31" fillId="8" borderId="8" xfId="5" applyFont="1" applyFill="1" applyBorder="1"/>
    <xf numFmtId="1" fontId="31" fillId="8" borderId="8" xfId="5" applyNumberFormat="1" applyFont="1" applyFill="1" applyBorder="1"/>
    <xf numFmtId="164" fontId="51" fillId="8" borderId="11" xfId="0" applyFont="1" applyFill="1" applyBorder="1" applyAlignment="1">
      <alignment horizontal="left"/>
    </xf>
    <xf numFmtId="164" fontId="51" fillId="8" borderId="8" xfId="0" applyFont="1" applyFill="1" applyBorder="1" applyAlignment="1">
      <alignment horizontal="left"/>
    </xf>
    <xf numFmtId="177" fontId="49" fillId="8" borderId="8" xfId="0" applyNumberFormat="1" applyFont="1" applyFill="1" applyBorder="1" applyAlignment="1">
      <alignment horizontal="right" vertical="center" wrapText="1"/>
    </xf>
    <xf numFmtId="177" fontId="49" fillId="8" borderId="13" xfId="0" applyNumberFormat="1" applyFont="1" applyFill="1" applyBorder="1" applyAlignment="1">
      <alignment horizontal="right" vertical="center" wrapText="1"/>
    </xf>
    <xf numFmtId="177" fontId="49" fillId="8" borderId="10" xfId="0" applyNumberFormat="1" applyFont="1" applyFill="1" applyBorder="1" applyAlignment="1">
      <alignment horizontal="right" vertical="center" wrapText="1"/>
    </xf>
    <xf numFmtId="177" fontId="49" fillId="8" borderId="12" xfId="0" applyNumberFormat="1" applyFont="1" applyFill="1" applyBorder="1" applyAlignment="1">
      <alignment horizontal="right" vertical="center" wrapText="1"/>
    </xf>
    <xf numFmtId="164" fontId="52" fillId="8" borderId="0" xfId="0" applyFont="1" applyFill="1" applyAlignment="1">
      <alignment horizontal="left"/>
    </xf>
    <xf numFmtId="3" fontId="31" fillId="8" borderId="0" xfId="0" applyNumberFormat="1" applyFont="1" applyFill="1" applyAlignment="1"/>
    <xf numFmtId="164" fontId="51" fillId="8" borderId="0" xfId="0" applyFont="1" applyFill="1" applyAlignment="1"/>
    <xf numFmtId="166" fontId="52" fillId="8" borderId="0" xfId="0" applyNumberFormat="1" applyFont="1" applyFill="1" applyAlignment="1"/>
    <xf numFmtId="164" fontId="52" fillId="8" borderId="8" xfId="0" applyFont="1" applyFill="1" applyBorder="1" applyAlignment="1">
      <alignment horizontal="left"/>
    </xf>
    <xf numFmtId="3" fontId="31" fillId="8" borderId="8" xfId="0" applyNumberFormat="1" applyFont="1" applyFill="1" applyBorder="1" applyAlignment="1"/>
    <xf numFmtId="166" fontId="52" fillId="8" borderId="8" xfId="0" applyNumberFormat="1" applyFont="1" applyFill="1" applyBorder="1" applyAlignment="1"/>
    <xf numFmtId="166" fontId="31" fillId="8" borderId="0" xfId="5" applyNumberFormat="1" applyFont="1" applyFill="1" applyBorder="1"/>
    <xf numFmtId="0" fontId="31" fillId="8" borderId="0" xfId="5" applyFont="1" applyFill="1" applyBorder="1" applyAlignment="1">
      <alignment horizontal="left"/>
    </xf>
    <xf numFmtId="0" fontId="49" fillId="8" borderId="11" xfId="5" applyFont="1" applyFill="1" applyBorder="1" applyAlignment="1">
      <alignment horizontal="left"/>
    </xf>
    <xf numFmtId="0" fontId="49" fillId="8" borderId="11" xfId="5" applyFont="1" applyFill="1" applyBorder="1"/>
    <xf numFmtId="0" fontId="49" fillId="8" borderId="8" xfId="5" applyFont="1" applyFill="1" applyBorder="1" applyAlignment="1">
      <alignment horizontal="left"/>
    </xf>
    <xf numFmtId="0" fontId="49" fillId="8" borderId="8" xfId="5" applyFont="1" applyFill="1" applyBorder="1"/>
    <xf numFmtId="166" fontId="49" fillId="8" borderId="8" xfId="5" applyNumberFormat="1" applyFont="1" applyFill="1" applyBorder="1" applyAlignment="1">
      <alignment horizontal="right"/>
    </xf>
    <xf numFmtId="0" fontId="49" fillId="8" borderId="8" xfId="5" applyFont="1" applyFill="1" applyBorder="1" applyAlignment="1">
      <alignment horizontal="right"/>
    </xf>
    <xf numFmtId="0" fontId="31" fillId="8" borderId="8" xfId="5" applyFont="1" applyFill="1" applyBorder="1" applyAlignment="1">
      <alignment horizontal="left"/>
    </xf>
    <xf numFmtId="166" fontId="31" fillId="8" borderId="8" xfId="5" applyNumberFormat="1" applyFont="1" applyFill="1" applyBorder="1"/>
    <xf numFmtId="164" fontId="31" fillId="8" borderId="10" xfId="0" applyFont="1" applyFill="1" applyBorder="1" applyAlignment="1">
      <alignment horizontal="right"/>
    </xf>
    <xf numFmtId="0" fontId="54" fillId="0" borderId="0" xfId="5" applyFont="1" applyBorder="1" applyAlignment="1">
      <alignment horizontal="center"/>
    </xf>
    <xf numFmtId="0" fontId="54" fillId="0" borderId="0" xfId="5" applyFont="1" applyBorder="1" applyAlignment="1">
      <alignment horizontal="right"/>
    </xf>
    <xf numFmtId="0" fontId="54" fillId="0" borderId="0" xfId="5" applyFont="1"/>
    <xf numFmtId="166" fontId="55" fillId="0" borderId="0" xfId="5" applyNumberFormat="1" applyFont="1" applyBorder="1"/>
    <xf numFmtId="14" fontId="54" fillId="0" borderId="0" xfId="5" applyNumberFormat="1" applyFont="1"/>
    <xf numFmtId="14" fontId="54" fillId="0" borderId="0" xfId="5" quotePrefix="1" applyNumberFormat="1" applyFont="1"/>
    <xf numFmtId="164" fontId="49" fillId="8" borderId="8" xfId="0" applyFont="1" applyFill="1" applyBorder="1"/>
    <xf numFmtId="167" fontId="30" fillId="0" borderId="0" xfId="0" applyNumberFormat="1" applyFont="1" applyFill="1" applyBorder="1" applyProtection="1"/>
    <xf numFmtId="170" fontId="30" fillId="0" borderId="0" xfId="0" applyNumberFormat="1" applyFont="1" applyFill="1" applyBorder="1" applyProtection="1"/>
    <xf numFmtId="164" fontId="30" fillId="0" borderId="0" xfId="0" applyFont="1" applyFill="1" applyBorder="1" applyAlignment="1" applyProtection="1">
      <alignment horizontal="center" wrapText="1"/>
    </xf>
    <xf numFmtId="164" fontId="56" fillId="0" borderId="0" xfId="0" applyFont="1" applyFill="1" applyBorder="1" applyAlignment="1" applyProtection="1">
      <alignment horizontal="center"/>
    </xf>
    <xf numFmtId="164" fontId="0" fillId="0" borderId="0" xfId="0" applyFill="1" applyBorder="1"/>
    <xf numFmtId="164" fontId="0" fillId="0" borderId="0" xfId="0" applyFill="1" applyBorder="1" applyAlignment="1">
      <alignment horizontal="left"/>
    </xf>
    <xf numFmtId="166" fontId="31" fillId="8" borderId="0" xfId="0" applyNumberFormat="1" applyFont="1" applyFill="1" applyBorder="1"/>
    <xf numFmtId="164" fontId="9" fillId="0" borderId="0" xfId="0" applyFont="1" applyFill="1" applyBorder="1" applyAlignment="1" applyProtection="1">
      <alignment horizontal="left"/>
    </xf>
    <xf numFmtId="164" fontId="49" fillId="8" borderId="11" xfId="0" applyFont="1" applyFill="1" applyBorder="1"/>
    <xf numFmtId="3" fontId="55" fillId="0" borderId="0" xfId="0" applyNumberFormat="1" applyFont="1" applyFill="1" applyBorder="1" applyAlignment="1">
      <alignment horizontal="right" vertical="center"/>
    </xf>
    <xf numFmtId="166" fontId="55" fillId="0" borderId="0" xfId="0" applyNumberFormat="1" applyFont="1" applyFill="1" applyBorder="1" applyAlignment="1">
      <alignment horizontal="right" vertical="center"/>
    </xf>
    <xf numFmtId="164" fontId="57" fillId="0" borderId="0" xfId="0" applyFont="1"/>
    <xf numFmtId="173" fontId="9" fillId="0" borderId="0" xfId="0" applyNumberFormat="1" applyFont="1" applyFill="1" applyBorder="1" applyAlignment="1" applyProtection="1">
      <alignment horizontal="right"/>
    </xf>
    <xf numFmtId="173" fontId="9" fillId="4" borderId="8" xfId="0" applyNumberFormat="1" applyFont="1" applyFill="1" applyBorder="1" applyAlignment="1" applyProtection="1">
      <alignment horizontal="right"/>
    </xf>
    <xf numFmtId="164" fontId="44" fillId="0" borderId="0" xfId="0" applyFont="1" applyFill="1" applyBorder="1" applyAlignment="1">
      <alignment horizontal="left" vertical="center" wrapText="1"/>
    </xf>
    <xf numFmtId="164" fontId="45" fillId="0" borderId="0" xfId="0" applyFont="1" applyFill="1" applyBorder="1" applyAlignment="1">
      <alignment horizontal="center" vertical="center" wrapText="1"/>
    </xf>
    <xf numFmtId="164" fontId="44" fillId="0" borderId="0" xfId="0" applyFont="1" applyFill="1" applyBorder="1" applyAlignment="1">
      <alignment horizontal="center" wrapText="1"/>
    </xf>
    <xf numFmtId="3" fontId="0" fillId="0" borderId="0" xfId="0" applyNumberFormat="1" applyFill="1" applyBorder="1"/>
    <xf numFmtId="164" fontId="43" fillId="0" borderId="0" xfId="0" applyFont="1" applyFill="1" applyBorder="1" applyAlignment="1">
      <alignment horizontal="left" vertical="center" wrapText="1"/>
    </xf>
    <xf numFmtId="178" fontId="0" fillId="0" borderId="0" xfId="0" applyNumberFormat="1" applyFill="1" applyBorder="1"/>
    <xf numFmtId="164" fontId="49" fillId="8" borderId="10" xfId="0" applyFont="1" applyFill="1" applyBorder="1" applyAlignment="1" applyProtection="1">
      <alignment horizontal="left"/>
    </xf>
    <xf numFmtId="164" fontId="49" fillId="8" borderId="10" xfId="0" applyFont="1" applyFill="1" applyBorder="1" applyAlignment="1">
      <alignment horizontal="right"/>
    </xf>
    <xf numFmtId="164" fontId="49" fillId="8" borderId="10" xfId="0" applyFont="1" applyFill="1" applyBorder="1" applyAlignment="1" applyProtection="1">
      <alignment horizontal="right"/>
    </xf>
    <xf numFmtId="1" fontId="31" fillId="8" borderId="0" xfId="0" applyNumberFormat="1" applyFont="1" applyFill="1" applyBorder="1" applyAlignment="1" applyProtection="1">
      <alignment horizontal="left" vertical="center" wrapText="1"/>
    </xf>
    <xf numFmtId="179" fontId="31" fillId="8" borderId="0" xfId="0" applyNumberFormat="1" applyFont="1" applyFill="1" applyBorder="1" applyAlignment="1">
      <alignment horizontal="right" vertical="center" wrapText="1"/>
    </xf>
    <xf numFmtId="3" fontId="31" fillId="8" borderId="0" xfId="0" applyNumberFormat="1" applyFont="1" applyFill="1" applyBorder="1" applyAlignment="1" applyProtection="1">
      <alignment horizontal="right" vertical="center" wrapText="1"/>
    </xf>
    <xf numFmtId="3" fontId="31" fillId="8" borderId="0" xfId="0" applyNumberFormat="1" applyFont="1" applyFill="1" applyBorder="1"/>
    <xf numFmtId="1" fontId="31" fillId="8" borderId="8" xfId="0" applyNumberFormat="1" applyFont="1" applyFill="1" applyBorder="1" applyAlignment="1" applyProtection="1">
      <alignment horizontal="left" vertical="center" wrapText="1"/>
    </xf>
    <xf numFmtId="179" fontId="31" fillId="8" borderId="8" xfId="0" applyNumberFormat="1" applyFont="1" applyFill="1" applyBorder="1" applyAlignment="1">
      <alignment horizontal="right" vertical="center" wrapText="1"/>
    </xf>
    <xf numFmtId="3" fontId="31" fillId="8" borderId="8" xfId="0" applyNumberFormat="1" applyFont="1" applyFill="1" applyBorder="1" applyAlignment="1" applyProtection="1">
      <alignment horizontal="right" vertical="center" wrapText="1"/>
    </xf>
    <xf numFmtId="164" fontId="49" fillId="8" borderId="10" xfId="0" applyFont="1" applyFill="1" applyBorder="1" applyAlignment="1">
      <alignment horizontal="right" vertical="center"/>
    </xf>
    <xf numFmtId="164" fontId="49" fillId="8" borderId="10" xfId="0" applyFont="1" applyFill="1" applyBorder="1" applyAlignment="1" applyProtection="1">
      <alignment horizontal="right" vertical="center"/>
    </xf>
    <xf numFmtId="164" fontId="58" fillId="0" borderId="0" xfId="0" applyFont="1" applyFill="1" applyBorder="1" applyAlignment="1" applyProtection="1">
      <alignment horizontal="left" indent="1"/>
    </xf>
    <xf numFmtId="164" fontId="12" fillId="0" borderId="0" xfId="0" applyFont="1" applyFill="1" applyAlignment="1" applyProtection="1">
      <alignment horizontal="right"/>
    </xf>
    <xf numFmtId="0" fontId="40" fillId="0" borderId="0" xfId="6"/>
    <xf numFmtId="0" fontId="40" fillId="10" borderId="0" xfId="6" applyFill="1"/>
    <xf numFmtId="0" fontId="40" fillId="11" borderId="0" xfId="6" applyFill="1"/>
    <xf numFmtId="0" fontId="40" fillId="12" borderId="0" xfId="6" applyFill="1"/>
    <xf numFmtId="0" fontId="40" fillId="13" borderId="0" xfId="6" applyFill="1"/>
    <xf numFmtId="0" fontId="41" fillId="0" borderId="0" xfId="6" applyFont="1" applyAlignment="1">
      <alignment horizontal="center"/>
    </xf>
    <xf numFmtId="0" fontId="41" fillId="0" borderId="0" xfId="6" applyFont="1"/>
    <xf numFmtId="168" fontId="40" fillId="0" borderId="0" xfId="6" applyNumberFormat="1"/>
    <xf numFmtId="3" fontId="60" fillId="0" borderId="16" xfId="6" applyNumberFormat="1" applyFont="1" applyBorder="1"/>
    <xf numFmtId="2" fontId="40" fillId="0" borderId="0" xfId="6" applyNumberFormat="1"/>
    <xf numFmtId="3" fontId="40" fillId="0" borderId="0" xfId="6" applyNumberFormat="1"/>
    <xf numFmtId="2" fontId="0" fillId="0" borderId="0" xfId="10" applyNumberFormat="1" applyFont="1"/>
    <xf numFmtId="3" fontId="60" fillId="0" borderId="17" xfId="6" applyNumberFormat="1" applyFont="1" applyBorder="1"/>
    <xf numFmtId="181" fontId="0" fillId="0" borderId="0" xfId="11" applyNumberFormat="1" applyFont="1"/>
    <xf numFmtId="166" fontId="40" fillId="0" borderId="0" xfId="6" applyNumberFormat="1"/>
    <xf numFmtId="182" fontId="40" fillId="0" borderId="0" xfId="6" applyNumberFormat="1"/>
    <xf numFmtId="3" fontId="40" fillId="0" borderId="0" xfId="6" applyNumberFormat="1" applyAlignment="1">
      <alignment horizontal="right"/>
    </xf>
    <xf numFmtId="0" fontId="40" fillId="0" borderId="0" xfId="6" applyFill="1" applyBorder="1"/>
    <xf numFmtId="4" fontId="40" fillId="0" borderId="0" xfId="6" applyNumberFormat="1" applyAlignment="1">
      <alignment horizontal="center"/>
    </xf>
    <xf numFmtId="0" fontId="40" fillId="0" borderId="0" xfId="6" applyBorder="1"/>
    <xf numFmtId="3" fontId="60" fillId="0" borderId="0" xfId="6" applyNumberFormat="1" applyFont="1" applyFill="1" applyBorder="1"/>
    <xf numFmtId="0" fontId="61" fillId="0" borderId="0" xfId="6" applyFont="1" applyFill="1" applyBorder="1" applyAlignment="1">
      <alignment horizontal="center" vertical="center" wrapText="1"/>
    </xf>
    <xf numFmtId="181" fontId="0" fillId="0" borderId="0" xfId="11" applyNumberFormat="1" applyFont="1" applyFill="1" applyBorder="1"/>
    <xf numFmtId="164" fontId="62" fillId="0" borderId="0" xfId="0" applyFont="1"/>
    <xf numFmtId="0" fontId="14" fillId="0" borderId="0" xfId="7" applyFont="1" applyFill="1" applyBorder="1" applyAlignment="1" applyProtection="1">
      <alignment horizontal="left" vertical="top" wrapText="1"/>
    </xf>
    <xf numFmtId="177" fontId="19" fillId="0" borderId="0" xfId="0" applyNumberFormat="1" applyFont="1" applyFill="1" applyBorder="1" applyProtection="1"/>
    <xf numFmtId="22" fontId="31" fillId="8" borderId="0" xfId="0" applyNumberFormat="1" applyFont="1" applyFill="1" applyBorder="1" applyAlignment="1">
      <alignment horizontal="right"/>
    </xf>
    <xf numFmtId="16" fontId="31" fillId="8" borderId="0" xfId="0" applyNumberFormat="1" applyFont="1" applyFill="1" applyBorder="1" applyAlignment="1">
      <alignment horizontal="right"/>
    </xf>
    <xf numFmtId="168" fontId="0" fillId="0" borderId="0" xfId="0" applyNumberFormat="1"/>
    <xf numFmtId="164" fontId="63" fillId="0" borderId="0" xfId="0" applyFont="1"/>
    <xf numFmtId="17" fontId="31" fillId="8" borderId="0" xfId="0" applyNumberFormat="1" applyFont="1" applyFill="1" applyBorder="1" applyAlignment="1">
      <alignment horizontal="left"/>
    </xf>
    <xf numFmtId="178" fontId="31" fillId="8" borderId="0" xfId="0" applyNumberFormat="1" applyFont="1" applyFill="1" applyBorder="1"/>
    <xf numFmtId="164" fontId="31" fillId="0" borderId="0" xfId="0" applyFont="1" applyBorder="1"/>
    <xf numFmtId="0" fontId="31" fillId="0" borderId="0" xfId="12" applyFont="1" applyFill="1" applyBorder="1" applyAlignment="1" applyProtection="1">
      <alignment horizontal="right"/>
    </xf>
    <xf numFmtId="164" fontId="3" fillId="4" borderId="0" xfId="0" applyFont="1" applyFill="1" applyBorder="1" applyProtection="1"/>
    <xf numFmtId="164" fontId="35" fillId="4" borderId="0" xfId="0" applyFont="1" applyFill="1" applyBorder="1" applyAlignment="1" applyProtection="1">
      <alignment horizontal="right"/>
    </xf>
    <xf numFmtId="164" fontId="14" fillId="4" borderId="0" xfId="0" applyFont="1" applyFill="1" applyBorder="1" applyAlignment="1" applyProtection="1">
      <alignment horizontal="left" vertical="center"/>
    </xf>
    <xf numFmtId="164" fontId="0" fillId="0" borderId="0" xfId="0" applyBorder="1"/>
    <xf numFmtId="164" fontId="65" fillId="0" borderId="0" xfId="0" applyFont="1"/>
    <xf numFmtId="164" fontId="66" fillId="0" borderId="0" xfId="0" applyFont="1" applyFill="1" applyBorder="1" applyAlignment="1" applyProtection="1">
      <alignment horizontal="right"/>
    </xf>
    <xf numFmtId="166" fontId="65" fillId="0" borderId="0" xfId="0" applyNumberFormat="1" applyFont="1"/>
    <xf numFmtId="164" fontId="52" fillId="8" borderId="0" xfId="0" applyFont="1" applyFill="1" applyBorder="1" applyAlignment="1">
      <alignment horizontal="left"/>
    </xf>
    <xf numFmtId="3" fontId="31" fillId="8" borderId="0" xfId="0" applyNumberFormat="1" applyFont="1" applyFill="1" applyBorder="1" applyAlignment="1"/>
    <xf numFmtId="166" fontId="52" fillId="8" borderId="0" xfId="0" applyNumberFormat="1" applyFont="1" applyFill="1" applyBorder="1" applyAlignment="1"/>
    <xf numFmtId="0" fontId="14" fillId="0" borderId="0" xfId="7" applyFont="1" applyFill="1" applyBorder="1" applyAlignment="1" applyProtection="1">
      <alignment horizontal="left" vertical="top" wrapText="1"/>
    </xf>
    <xf numFmtId="164" fontId="67" fillId="0" borderId="0" xfId="0" applyFont="1"/>
    <xf numFmtId="2" fontId="47" fillId="5" borderId="0" xfId="0" applyNumberFormat="1" applyFont="1" applyFill="1" applyBorder="1" applyAlignment="1" applyProtection="1">
      <alignment horizontal="right"/>
    </xf>
    <xf numFmtId="0" fontId="14" fillId="0" borderId="0" xfId="7" applyFont="1" applyFill="1" applyBorder="1" applyAlignment="1" applyProtection="1">
      <alignment vertical="top" wrapText="1"/>
    </xf>
    <xf numFmtId="1" fontId="33" fillId="0" borderId="0" xfId="0" applyNumberFormat="1" applyFont="1" applyFill="1" applyBorder="1" applyAlignment="1">
      <alignment horizontal="right" vertical="center"/>
    </xf>
    <xf numFmtId="183" fontId="33" fillId="0" borderId="0" xfId="0" applyNumberFormat="1" applyFont="1" applyFill="1" applyBorder="1" applyAlignment="1">
      <alignment horizontal="right" vertical="center"/>
    </xf>
    <xf numFmtId="184" fontId="33" fillId="0" borderId="0" xfId="0" applyNumberFormat="1" applyFont="1" applyFill="1" applyBorder="1" applyAlignment="1">
      <alignment horizontal="right" vertical="center"/>
    </xf>
    <xf numFmtId="164" fontId="9" fillId="8" borderId="18" xfId="0" quotePrefix="1" applyFont="1" applyFill="1" applyBorder="1" applyAlignment="1" applyProtection="1">
      <alignment horizontal="left"/>
    </xf>
    <xf numFmtId="16" fontId="31" fillId="8" borderId="18" xfId="0" applyNumberFormat="1" applyFont="1" applyFill="1" applyBorder="1" applyAlignment="1">
      <alignment horizontal="right"/>
    </xf>
    <xf numFmtId="3" fontId="9" fillId="8" borderId="18" xfId="0" applyNumberFormat="1" applyFont="1" applyFill="1" applyBorder="1" applyAlignment="1" applyProtection="1">
      <alignment horizontal="right"/>
    </xf>
    <xf numFmtId="16" fontId="31" fillId="8" borderId="18" xfId="0" quotePrefix="1" applyNumberFormat="1" applyFont="1" applyFill="1" applyBorder="1" applyAlignment="1">
      <alignment horizontal="right"/>
    </xf>
    <xf numFmtId="164" fontId="30" fillId="0" borderId="0" xfId="0" applyFont="1" applyFill="1" applyBorder="1" applyAlignment="1" applyProtection="1">
      <alignment horizontal="center"/>
    </xf>
    <xf numFmtId="0" fontId="14" fillId="0" borderId="0" xfId="7" applyFont="1" applyFill="1" applyBorder="1" applyAlignment="1" applyProtection="1">
      <alignment horizontal="left" vertical="top" wrapText="1"/>
    </xf>
    <xf numFmtId="164" fontId="47" fillId="5" borderId="9" xfId="0" applyFont="1" applyFill="1" applyBorder="1" applyAlignment="1">
      <alignment horizontal="center"/>
    </xf>
    <xf numFmtId="164" fontId="0" fillId="0" borderId="0" xfId="0" applyAlignment="1">
      <alignment horizontal="center"/>
    </xf>
    <xf numFmtId="164" fontId="47" fillId="5" borderId="9" xfId="0" applyFont="1" applyFill="1" applyBorder="1" applyAlignment="1">
      <alignment horizontal="right"/>
    </xf>
    <xf numFmtId="164" fontId="49" fillId="0" borderId="0" xfId="0" applyFont="1" applyAlignment="1">
      <alignment horizontal="center" vertical="center"/>
    </xf>
    <xf numFmtId="164" fontId="43" fillId="0" borderId="0" xfId="0" applyFont="1" applyFill="1" applyBorder="1" applyAlignment="1">
      <alignment horizontal="left" vertical="center" wrapText="1"/>
    </xf>
    <xf numFmtId="164" fontId="30" fillId="0" borderId="0" xfId="0" applyFont="1" applyFill="1" applyBorder="1" applyAlignment="1" applyProtection="1">
      <alignment horizontal="center"/>
    </xf>
    <xf numFmtId="2" fontId="14" fillId="8" borderId="3" xfId="0" applyNumberFormat="1" applyFont="1" applyFill="1" applyBorder="1" applyAlignment="1" applyProtection="1">
      <alignment horizontal="center" vertical="center" wrapText="1"/>
    </xf>
    <xf numFmtId="2" fontId="14" fillId="8" borderId="1" xfId="0" applyNumberFormat="1" applyFont="1" applyFill="1" applyBorder="1" applyAlignment="1" applyProtection="1">
      <alignment horizontal="center" vertical="center" wrapText="1"/>
    </xf>
    <xf numFmtId="166" fontId="49" fillId="8" borderId="10" xfId="5" applyNumberFormat="1" applyFont="1" applyFill="1" applyBorder="1" applyAlignment="1">
      <alignment horizontal="center"/>
    </xf>
    <xf numFmtId="0" fontId="49" fillId="8" borderId="14" xfId="5" applyFont="1" applyFill="1" applyBorder="1" applyAlignment="1">
      <alignment horizontal="center"/>
    </xf>
    <xf numFmtId="164" fontId="53" fillId="8" borderId="10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 vertical="center"/>
    </xf>
    <xf numFmtId="3" fontId="55" fillId="0" borderId="0" xfId="0" applyNumberFormat="1" applyFont="1" applyFill="1" applyBorder="1" applyAlignment="1">
      <alignment horizontal="center" vertical="center"/>
    </xf>
    <xf numFmtId="164" fontId="49" fillId="8" borderId="10" xfId="0" applyFont="1" applyFill="1" applyBorder="1" applyAlignment="1">
      <alignment horizontal="center"/>
    </xf>
    <xf numFmtId="164" fontId="12" fillId="0" borderId="0" xfId="0" applyFont="1" applyFill="1" applyAlignment="1" applyProtection="1">
      <alignment horizontal="right"/>
    </xf>
    <xf numFmtId="2" fontId="27" fillId="8" borderId="3" xfId="0" applyNumberFormat="1" applyFont="1" applyFill="1" applyBorder="1" applyAlignment="1" applyProtection="1">
      <alignment horizontal="center"/>
    </xf>
    <xf numFmtId="2" fontId="14" fillId="8" borderId="3" xfId="0" applyNumberFormat="1" applyFont="1" applyFill="1" applyBorder="1" applyAlignment="1" applyProtection="1">
      <alignment horizontal="center"/>
    </xf>
    <xf numFmtId="164" fontId="49" fillId="8" borderId="11" xfId="0" applyFont="1" applyFill="1" applyBorder="1" applyAlignment="1">
      <alignment horizontal="center"/>
    </xf>
    <xf numFmtId="164" fontId="30" fillId="0" borderId="0" xfId="0" applyFont="1" applyFill="1" applyBorder="1" applyAlignment="1" applyProtection="1">
      <alignment horizontal="center" wrapText="1"/>
    </xf>
    <xf numFmtId="164" fontId="30" fillId="0" borderId="0" xfId="0" applyFont="1" applyFill="1" applyBorder="1" applyAlignment="1" applyProtection="1">
      <alignment horizontal="right"/>
    </xf>
    <xf numFmtId="3" fontId="30" fillId="0" borderId="0" xfId="0" applyNumberFormat="1" applyFont="1" applyFill="1" applyBorder="1" applyProtection="1"/>
    <xf numFmtId="1" fontId="30" fillId="0" borderId="0" xfId="0" applyNumberFormat="1" applyFont="1" applyFill="1" applyBorder="1" applyProtection="1"/>
    <xf numFmtId="166" fontId="30" fillId="0" borderId="0" xfId="0" applyNumberFormat="1" applyFont="1" applyFill="1" applyBorder="1" applyProtection="1"/>
    <xf numFmtId="178" fontId="30" fillId="0" borderId="0" xfId="0" applyNumberFormat="1" applyFont="1" applyFill="1" applyBorder="1" applyProtection="1"/>
    <xf numFmtId="2" fontId="30" fillId="0" borderId="0" xfId="0" applyNumberFormat="1" applyFont="1" applyFill="1" applyBorder="1" applyProtection="1"/>
    <xf numFmtId="178" fontId="55" fillId="0" borderId="0" xfId="0" applyNumberFormat="1" applyFont="1" applyFill="1" applyBorder="1" applyAlignment="1">
      <alignment horizontal="right" vertical="center"/>
    </xf>
    <xf numFmtId="164" fontId="30" fillId="0" borderId="0" xfId="0" quotePrefix="1" applyFont="1" applyFill="1" applyBorder="1" applyProtection="1"/>
    <xf numFmtId="164" fontId="50" fillId="0" borderId="0" xfId="0" applyFont="1" applyAlignment="1">
      <alignment horizontal="center"/>
    </xf>
    <xf numFmtId="166" fontId="50" fillId="0" borderId="0" xfId="0" applyNumberFormat="1" applyFont="1"/>
    <xf numFmtId="166" fontId="50" fillId="0" borderId="0" xfId="0" applyNumberFormat="1" applyFont="1" applyBorder="1"/>
    <xf numFmtId="164" fontId="69" fillId="0" borderId="20" xfId="0" applyFont="1" applyFill="1" applyBorder="1"/>
    <xf numFmtId="164" fontId="68" fillId="0" borderId="20" xfId="0" applyFont="1" applyFill="1" applyBorder="1" applyAlignment="1">
      <alignment horizontal="center"/>
    </xf>
    <xf numFmtId="164" fontId="30" fillId="0" borderId="19" xfId="0" applyFont="1" applyFill="1" applyBorder="1" applyProtection="1"/>
    <xf numFmtId="164" fontId="30" fillId="0" borderId="21" xfId="0" applyFont="1" applyFill="1" applyBorder="1" applyProtection="1"/>
    <xf numFmtId="164" fontId="30" fillId="0" borderId="22" xfId="0" applyFont="1" applyFill="1" applyBorder="1" applyProtection="1"/>
    <xf numFmtId="1" fontId="30" fillId="0" borderId="21" xfId="0" applyNumberFormat="1" applyFont="1" applyFill="1" applyBorder="1" applyProtection="1"/>
    <xf numFmtId="166" fontId="30" fillId="0" borderId="21" xfId="0" applyNumberFormat="1" applyFont="1" applyFill="1" applyBorder="1" applyProtection="1"/>
    <xf numFmtId="164" fontId="50" fillId="0" borderId="0" xfId="0" applyFont="1" applyFill="1" applyBorder="1"/>
    <xf numFmtId="164" fontId="70" fillId="0" borderId="0" xfId="0" applyFont="1" applyFill="1" applyBorder="1" applyAlignment="1">
      <alignment vertical="center" wrapText="1"/>
    </xf>
    <xf numFmtId="178" fontId="50" fillId="0" borderId="0" xfId="0" applyNumberFormat="1" applyFont="1" applyFill="1" applyBorder="1"/>
    <xf numFmtId="164" fontId="70" fillId="0" borderId="0" xfId="0" applyFont="1" applyFill="1" applyBorder="1" applyAlignment="1">
      <alignment horizontal="left" vertical="center" wrapText="1"/>
    </xf>
    <xf numFmtId="178" fontId="70" fillId="0" borderId="0" xfId="0" applyNumberFormat="1" applyFont="1" applyFill="1" applyBorder="1" applyAlignment="1">
      <alignment horizontal="left" vertical="center" wrapText="1"/>
    </xf>
    <xf numFmtId="164" fontId="47" fillId="0" borderId="0" xfId="0" applyFont="1" applyFill="1" applyBorder="1" applyAlignment="1" applyProtection="1">
      <alignment horizontal="right"/>
    </xf>
    <xf numFmtId="164" fontId="47" fillId="0" borderId="0" xfId="0" applyFont="1" applyFill="1" applyBorder="1" applyAlignment="1">
      <alignment horizontal="right"/>
    </xf>
  </cellXfs>
  <cellStyles count="13">
    <cellStyle name="Euro" xfId="1"/>
    <cellStyle name="Hipervínculo" xfId="2" builtinId="8"/>
    <cellStyle name="Millares [0]" xfId="3" builtinId="6"/>
    <cellStyle name="Millares 3" xfId="11"/>
    <cellStyle name="Neutral 2" xfId="9"/>
    <cellStyle name="Normal" xfId="0" builtinId="0"/>
    <cellStyle name="Normal 2" xfId="12"/>
    <cellStyle name="Normal 3" xfId="8"/>
    <cellStyle name="Normal 4" xfId="5"/>
    <cellStyle name="Normal 4 2" xfId="6"/>
    <cellStyle name="Normal 7" xfId="7"/>
    <cellStyle name="Normal_A1 Comparacion Internacional" xfId="4"/>
    <cellStyle name="Porcentaje 3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4563"/>
      <rgbColor rgb="00FFFFFF"/>
      <rgbColor rgb="00DB0705"/>
      <rgbColor rgb="00005463"/>
      <rgbColor rgb="000000D4"/>
      <rgbColor rgb="00FCF305"/>
      <rgbColor rgb="00BB0000"/>
      <rgbColor rgb="0000570B"/>
      <rgbColor rgb="00900000"/>
      <rgbColor rgb="00006411"/>
      <rgbColor rgb="0085FC70"/>
      <rgbColor rgb="0090713A"/>
      <rgbColor rgb="004600A5"/>
      <rgbColor rgb="00008080"/>
      <rgbColor rgb="00C0C0C0"/>
      <rgbColor rgb="00808080"/>
      <rgbColor rgb="00B398B4"/>
      <rgbColor rgb="00802060"/>
      <rgbColor rgb="00FFFFC0"/>
      <rgbColor rgb="00A0E0E0"/>
      <rgbColor rgb="00600080"/>
      <rgbColor rgb="00FF8080"/>
      <rgbColor rgb="000080C0"/>
      <rgbColor rgb="00C0C0FF"/>
      <rgbColor rgb="00081959"/>
      <rgbColor rgb="00FFF9E9"/>
      <rgbColor rgb="00FFFF00"/>
      <rgbColor rgb="0000FFFF"/>
      <rgbColor rgb="00800080"/>
      <rgbColor rgb="00800000"/>
      <rgbColor rgb="00008080"/>
      <rgbColor rgb="00D6DF20"/>
      <rgbColor rgb="0000CFFF"/>
      <rgbColor rgb="0069FFFF"/>
      <rgbColor rgb="00E0FFE0"/>
      <rgbColor rgb="00FFFF80"/>
      <rgbColor rgb="00A6CAF0"/>
      <rgbColor rgb="00EECEDA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DCDEF5"/>
      <rgbColor rgb="00CDF0DB"/>
      <rgbColor rgb="00FFF9E9"/>
      <rgbColor rgb="00F7D2C6"/>
      <rgbColor rgb="00BEF4FF"/>
      <rgbColor rgb="00EECED9"/>
      <rgbColor rgb="004A3285"/>
      <rgbColor rgb="00A6A6A6"/>
    </indexedColors>
    <mruColors>
      <color rgb="FF004563"/>
      <color rgb="FFF5F5F5"/>
      <color rgb="FF8D3694"/>
      <color rgb="FFC8EC14"/>
      <color rgb="FFC6FA06"/>
      <color rgb="FFA6A6A6"/>
      <color rgb="FF0020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9.3786654643157372E-2"/>
          <c:w val="0.89139096346862223"/>
          <c:h val="0.795762533503292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'Data 1'!$C$23:$C$32</c:f>
              <c:numCache>
                <c:formatCode>0_)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'Data 1'!$Q$23:$Q$32</c:f>
              <c:numCache>
                <c:formatCode>0</c:formatCode>
                <c:ptCount val="10"/>
                <c:pt idx="0">
                  <c:v>252.79807792247777</c:v>
                </c:pt>
                <c:pt idx="1">
                  <c:v>260.33122911515994</c:v>
                </c:pt>
                <c:pt idx="2">
                  <c:v>255.00138014236998</c:v>
                </c:pt>
                <c:pt idx="3">
                  <c:v>251.72016980640183</c:v>
                </c:pt>
                <c:pt idx="4">
                  <c:v>245.92032548418615</c:v>
                </c:pt>
                <c:pt idx="5">
                  <c:v>243.17445209344208</c:v>
                </c:pt>
                <c:pt idx="6">
                  <c:v>247.97002741339406</c:v>
                </c:pt>
                <c:pt idx="7">
                  <c:v>249.67988998133202</c:v>
                </c:pt>
                <c:pt idx="8">
                  <c:v>252.50640568934185</c:v>
                </c:pt>
                <c:pt idx="9">
                  <c:v>253.56320152202693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D4-4026-BADB-D79BAAC56A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6"/>
        <c:overlap val="-27"/>
        <c:axId val="646049240"/>
        <c:axId val="646055904"/>
      </c:barChart>
      <c:catAx>
        <c:axId val="646049240"/>
        <c:scaling>
          <c:orientation val="minMax"/>
        </c:scaling>
        <c:delete val="0"/>
        <c:axPos val="b"/>
        <c:numFmt formatCode="0_)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46055904"/>
        <c:crosses val="autoZero"/>
        <c:auto val="1"/>
        <c:lblAlgn val="ctr"/>
        <c:lblOffset val="100"/>
        <c:noMultiLvlLbl val="0"/>
      </c:catAx>
      <c:valAx>
        <c:axId val="64605590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TWh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46049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857348527636584E-2"/>
          <c:y val="0.1658314293447132"/>
          <c:w val="0.85178868068706604"/>
          <c:h val="0.67726732000226586"/>
        </c:manualLayout>
      </c:layout>
      <c:lineChart>
        <c:grouping val="standard"/>
        <c:varyColors val="0"/>
        <c:ser>
          <c:idx val="4"/>
          <c:order val="3"/>
          <c:tx>
            <c:strRef>
              <c:f>'Data 1'!$H$69</c:f>
              <c:strCache>
                <c:ptCount val="1"/>
                <c:pt idx="0">
                  <c:v>(2014) 4 febrero</c:v>
                </c:pt>
              </c:strCache>
            </c:strRef>
          </c:tx>
          <c:spPr>
            <a:ln w="25400">
              <a:solidFill>
                <a:srgbClr val="00B0F0"/>
              </a:solidFill>
              <a:prstDash val="solid"/>
            </a:ln>
          </c:spPr>
          <c:marker>
            <c:symbol val="none"/>
          </c:marker>
          <c:cat>
            <c:numRef>
              <c:f>'Data 1'!$C$70:$C$93</c:f>
              <c:numCache>
                <c:formatCode>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'Data 1'!$H$70:$H$93</c:f>
              <c:numCache>
                <c:formatCode>#,##0</c:formatCode>
                <c:ptCount val="24"/>
                <c:pt idx="0">
                  <c:v>28309</c:v>
                </c:pt>
                <c:pt idx="1">
                  <c:v>25917</c:v>
                </c:pt>
                <c:pt idx="2">
                  <c:v>24688</c:v>
                </c:pt>
                <c:pt idx="3">
                  <c:v>24031</c:v>
                </c:pt>
                <c:pt idx="4">
                  <c:v>24014</c:v>
                </c:pt>
                <c:pt idx="5">
                  <c:v>24637</c:v>
                </c:pt>
                <c:pt idx="6">
                  <c:v>27166</c:v>
                </c:pt>
                <c:pt idx="7">
                  <c:v>32087</c:v>
                </c:pt>
                <c:pt idx="8">
                  <c:v>35251</c:v>
                </c:pt>
                <c:pt idx="9">
                  <c:v>36570</c:v>
                </c:pt>
                <c:pt idx="10">
                  <c:v>37219</c:v>
                </c:pt>
                <c:pt idx="11">
                  <c:v>37155</c:v>
                </c:pt>
                <c:pt idx="12">
                  <c:v>37025</c:v>
                </c:pt>
                <c:pt idx="13">
                  <c:v>36814</c:v>
                </c:pt>
                <c:pt idx="14">
                  <c:v>35513</c:v>
                </c:pt>
                <c:pt idx="15">
                  <c:v>34944</c:v>
                </c:pt>
                <c:pt idx="16">
                  <c:v>34965</c:v>
                </c:pt>
                <c:pt idx="17">
                  <c:v>35369</c:v>
                </c:pt>
                <c:pt idx="18">
                  <c:v>36648</c:v>
                </c:pt>
                <c:pt idx="19">
                  <c:v>38474</c:v>
                </c:pt>
                <c:pt idx="20">
                  <c:v>38669</c:v>
                </c:pt>
                <c:pt idx="21">
                  <c:v>37714</c:v>
                </c:pt>
                <c:pt idx="22">
                  <c:v>34758</c:v>
                </c:pt>
                <c:pt idx="23">
                  <c:v>31319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69C-48D1-8A46-E9B6B32A7833}"/>
            </c:ext>
          </c:extLst>
        </c:ser>
        <c:ser>
          <c:idx val="0"/>
          <c:order val="4"/>
          <c:tx>
            <c:strRef>
              <c:f>'Data 1'!$I$69</c:f>
              <c:strCache>
                <c:ptCount val="1"/>
                <c:pt idx="0">
                  <c:v>(2015) 4 febrero</c:v>
                </c:pt>
              </c:strCache>
            </c:strRef>
          </c:tx>
          <c:marker>
            <c:symbol val="none"/>
          </c:marker>
          <c:val>
            <c:numRef>
              <c:f>'Data 1'!$I$70:$I$93</c:f>
              <c:numCache>
                <c:formatCode>#,##0</c:formatCode>
                <c:ptCount val="24"/>
                <c:pt idx="0">
                  <c:v>29734.871999999999</c:v>
                </c:pt>
                <c:pt idx="1">
                  <c:v>27495.386999999999</c:v>
                </c:pt>
                <c:pt idx="2">
                  <c:v>25998.396000000001</c:v>
                </c:pt>
                <c:pt idx="3">
                  <c:v>25549.628000000001</c:v>
                </c:pt>
                <c:pt idx="4">
                  <c:v>25157.383999999998</c:v>
                </c:pt>
                <c:pt idx="5">
                  <c:v>25926.485000000001</c:v>
                </c:pt>
                <c:pt idx="6">
                  <c:v>28654.249</c:v>
                </c:pt>
                <c:pt idx="7">
                  <c:v>33637.370000000003</c:v>
                </c:pt>
                <c:pt idx="8">
                  <c:v>36527.307999999997</c:v>
                </c:pt>
                <c:pt idx="9">
                  <c:v>38097.336000000003</c:v>
                </c:pt>
                <c:pt idx="10">
                  <c:v>38791.629999999997</c:v>
                </c:pt>
                <c:pt idx="11">
                  <c:v>38741.523999999998</c:v>
                </c:pt>
                <c:pt idx="12">
                  <c:v>38556.813000000002</c:v>
                </c:pt>
                <c:pt idx="13">
                  <c:v>38534.690999999999</c:v>
                </c:pt>
                <c:pt idx="14">
                  <c:v>37091.449000000001</c:v>
                </c:pt>
                <c:pt idx="15">
                  <c:v>36773.593999999997</c:v>
                </c:pt>
                <c:pt idx="16">
                  <c:v>36599.593999999997</c:v>
                </c:pt>
                <c:pt idx="17">
                  <c:v>36927.99</c:v>
                </c:pt>
                <c:pt idx="18">
                  <c:v>38010.114000000001</c:v>
                </c:pt>
                <c:pt idx="19">
                  <c:v>40305.625</c:v>
                </c:pt>
                <c:pt idx="20">
                  <c:v>40323.766000000003</c:v>
                </c:pt>
                <c:pt idx="21">
                  <c:v>39155.991999999998</c:v>
                </c:pt>
                <c:pt idx="22">
                  <c:v>36331.85</c:v>
                </c:pt>
                <c:pt idx="23">
                  <c:v>32829.544000000002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69C-48D1-8A46-E9B6B32A7833}"/>
            </c:ext>
          </c:extLst>
        </c:ser>
        <c:ser>
          <c:idx val="5"/>
          <c:order val="5"/>
          <c:tx>
            <c:strRef>
              <c:f>'Data 1'!$J$69</c:f>
              <c:strCache>
                <c:ptCount val="1"/>
                <c:pt idx="0">
                  <c:v>(2016) 6 septiembre</c:v>
                </c:pt>
              </c:strCache>
            </c:strRef>
          </c:tx>
          <c:marker>
            <c:symbol val="none"/>
          </c:marker>
          <c:val>
            <c:numRef>
              <c:f>'Data 1'!$J$70:$J$93</c:f>
              <c:numCache>
                <c:formatCode>#,##0</c:formatCode>
                <c:ptCount val="24"/>
                <c:pt idx="0">
                  <c:v>30272.834999999999</c:v>
                </c:pt>
                <c:pt idx="1">
                  <c:v>28184.644</c:v>
                </c:pt>
                <c:pt idx="2">
                  <c:v>26674.001</c:v>
                </c:pt>
                <c:pt idx="3">
                  <c:v>25966.913</c:v>
                </c:pt>
                <c:pt idx="4">
                  <c:v>25634.508000000002</c:v>
                </c:pt>
                <c:pt idx="5">
                  <c:v>25767.664000000001</c:v>
                </c:pt>
                <c:pt idx="6">
                  <c:v>27545.268</c:v>
                </c:pt>
                <c:pt idx="7">
                  <c:v>30011.603999999999</c:v>
                </c:pt>
                <c:pt idx="8">
                  <c:v>31958.379000000001</c:v>
                </c:pt>
                <c:pt idx="9">
                  <c:v>34314.942000000003</c:v>
                </c:pt>
                <c:pt idx="10">
                  <c:v>36048.141000000003</c:v>
                </c:pt>
                <c:pt idx="11">
                  <c:v>37514.11</c:v>
                </c:pt>
                <c:pt idx="12">
                  <c:v>39048.542999999998</c:v>
                </c:pt>
                <c:pt idx="13">
                  <c:v>40143.993999999999</c:v>
                </c:pt>
                <c:pt idx="14">
                  <c:v>39824.531000000003</c:v>
                </c:pt>
                <c:pt idx="15">
                  <c:v>39657.337</c:v>
                </c:pt>
                <c:pt idx="16">
                  <c:v>39724.39</c:v>
                </c:pt>
                <c:pt idx="17">
                  <c:v>39509.758999999998</c:v>
                </c:pt>
                <c:pt idx="18">
                  <c:v>38705.442000000003</c:v>
                </c:pt>
                <c:pt idx="19">
                  <c:v>37626.425999999999</c:v>
                </c:pt>
                <c:pt idx="20">
                  <c:v>37189</c:v>
                </c:pt>
                <c:pt idx="21">
                  <c:v>38117.504000000001</c:v>
                </c:pt>
                <c:pt idx="22">
                  <c:v>35532.201000000001</c:v>
                </c:pt>
                <c:pt idx="23">
                  <c:v>32869.332999999999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69C-48D1-8A46-E9B6B32A7833}"/>
            </c:ext>
          </c:extLst>
        </c:ser>
        <c:ser>
          <c:idx val="6"/>
          <c:order val="6"/>
          <c:tx>
            <c:strRef>
              <c:f>'Data 1'!$K$69</c:f>
              <c:strCache>
                <c:ptCount val="1"/>
                <c:pt idx="0">
                  <c:v>(2017) 18 enero</c:v>
                </c:pt>
              </c:strCache>
            </c:strRef>
          </c:tx>
          <c:marker>
            <c:symbol val="none"/>
          </c:marker>
          <c:val>
            <c:numRef>
              <c:f>'Data 1'!$K$70:$K$93</c:f>
              <c:numCache>
                <c:formatCode>#,##0</c:formatCode>
                <c:ptCount val="24"/>
                <c:pt idx="0">
                  <c:v>29631.804</c:v>
                </c:pt>
                <c:pt idx="1">
                  <c:v>27301.991000000002</c:v>
                </c:pt>
                <c:pt idx="2">
                  <c:v>25943.218000000001</c:v>
                </c:pt>
                <c:pt idx="3">
                  <c:v>25543.609</c:v>
                </c:pt>
                <c:pt idx="4">
                  <c:v>25425.165000000001</c:v>
                </c:pt>
                <c:pt idx="5">
                  <c:v>26017.829000000002</c:v>
                </c:pt>
                <c:pt idx="6">
                  <c:v>28665.567999999999</c:v>
                </c:pt>
                <c:pt idx="7">
                  <c:v>33897.599000000002</c:v>
                </c:pt>
                <c:pt idx="8">
                  <c:v>37667.61</c:v>
                </c:pt>
                <c:pt idx="9">
                  <c:v>39131.94</c:v>
                </c:pt>
                <c:pt idx="10">
                  <c:v>39840.921999999999</c:v>
                </c:pt>
                <c:pt idx="11">
                  <c:v>39867.508000000002</c:v>
                </c:pt>
                <c:pt idx="12">
                  <c:v>39653.468999999997</c:v>
                </c:pt>
                <c:pt idx="13">
                  <c:v>39484.146999999997</c:v>
                </c:pt>
                <c:pt idx="14">
                  <c:v>38300.010999999999</c:v>
                </c:pt>
                <c:pt idx="15">
                  <c:v>37795.743999999999</c:v>
                </c:pt>
                <c:pt idx="16">
                  <c:v>37685.932000000001</c:v>
                </c:pt>
                <c:pt idx="17">
                  <c:v>38114.408000000003</c:v>
                </c:pt>
                <c:pt idx="18">
                  <c:v>39782.711000000003</c:v>
                </c:pt>
                <c:pt idx="19">
                  <c:v>40938.267</c:v>
                </c:pt>
                <c:pt idx="20">
                  <c:v>41015.398999999998</c:v>
                </c:pt>
                <c:pt idx="21">
                  <c:v>39737.271999999997</c:v>
                </c:pt>
                <c:pt idx="22">
                  <c:v>36637.466</c:v>
                </c:pt>
                <c:pt idx="23">
                  <c:v>33068.67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69C-48D1-8A46-E9B6B32A7833}"/>
            </c:ext>
          </c:extLst>
        </c:ser>
        <c:ser>
          <c:idx val="7"/>
          <c:order val="7"/>
          <c:tx>
            <c:strRef>
              <c:f>'Data 1'!$L$69</c:f>
              <c:strCache>
                <c:ptCount val="1"/>
                <c:pt idx="0">
                  <c:v>(2018) 8 febrero</c:v>
                </c:pt>
              </c:strCache>
            </c:strRef>
          </c:tx>
          <c:marker>
            <c:symbol val="none"/>
          </c:marker>
          <c:val>
            <c:numRef>
              <c:f>'Data 1'!$L$70:$L$93</c:f>
              <c:numCache>
                <c:formatCode>#,##0</c:formatCode>
                <c:ptCount val="24"/>
                <c:pt idx="0">
                  <c:v>29948.2</c:v>
                </c:pt>
                <c:pt idx="1">
                  <c:v>27600.365000000002</c:v>
                </c:pt>
                <c:pt idx="2">
                  <c:v>26369.02</c:v>
                </c:pt>
                <c:pt idx="3">
                  <c:v>25824.162</c:v>
                </c:pt>
                <c:pt idx="4">
                  <c:v>25674.05</c:v>
                </c:pt>
                <c:pt idx="5">
                  <c:v>26294.456999999999</c:v>
                </c:pt>
                <c:pt idx="6">
                  <c:v>29171.115000000002</c:v>
                </c:pt>
                <c:pt idx="7">
                  <c:v>34275.72</c:v>
                </c:pt>
                <c:pt idx="8">
                  <c:v>37469.413999999997</c:v>
                </c:pt>
                <c:pt idx="9">
                  <c:v>38995.199000000001</c:v>
                </c:pt>
                <c:pt idx="10">
                  <c:v>39628.154000000002</c:v>
                </c:pt>
                <c:pt idx="11">
                  <c:v>39398.097000000002</c:v>
                </c:pt>
                <c:pt idx="12">
                  <c:v>38909.205999999998</c:v>
                </c:pt>
                <c:pt idx="13">
                  <c:v>38791.762999999999</c:v>
                </c:pt>
                <c:pt idx="14">
                  <c:v>37647.99</c:v>
                </c:pt>
                <c:pt idx="15">
                  <c:v>37236.152000000002</c:v>
                </c:pt>
                <c:pt idx="16">
                  <c:v>36953.686000000002</c:v>
                </c:pt>
                <c:pt idx="17">
                  <c:v>37011.777000000002</c:v>
                </c:pt>
                <c:pt idx="18">
                  <c:v>37831.688999999998</c:v>
                </c:pt>
                <c:pt idx="19">
                  <c:v>40152.588000000003</c:v>
                </c:pt>
                <c:pt idx="20">
                  <c:v>40611.154000000002</c:v>
                </c:pt>
                <c:pt idx="21">
                  <c:v>39755.040999999997</c:v>
                </c:pt>
                <c:pt idx="22">
                  <c:v>37009.868999999999</c:v>
                </c:pt>
                <c:pt idx="23">
                  <c:v>33334.631999999998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169C-48D1-8A46-E9B6B32A78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1044576"/>
        <c:axId val="661044968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1"/>
                <c:order val="0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'Data 1'!$E$69</c15:sqref>
                        </c15:formulaRef>
                      </c:ext>
                    </c:extLst>
                    <c:strCache>
                      <c:ptCount val="1"/>
                      <c:pt idx="0">
                        <c:v>(2011) 24 enero </c:v>
                      </c:pt>
                    </c:strCache>
                  </c:strRef>
                </c:tx>
                <c:spPr>
                  <a:ln w="25400">
                    <a:solidFill>
                      <a:srgbClr val="92D050"/>
                    </a:solidFill>
                    <a:prstDash val="solid"/>
                  </a:ln>
                </c:spPr>
                <c:marker>
                  <c:symbol val="none"/>
                </c:marker>
                <c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'Data 1'!$C$70:$C$93</c15:sqref>
                        </c15:formulaRef>
                      </c:ext>
                    </c:extLst>
                    <c:numCache>
                      <c:formatCode>0</c:formatCode>
                      <c:ptCount val="24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</c:numCache>
                  </c:num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'Data 1'!$E$70:$E$93</c15:sqref>
                        </c15:formulaRef>
                      </c:ext>
                    </c:extLst>
                    <c:numCache>
                      <c:formatCode>#,##0</c:formatCode>
                      <c:ptCount val="24"/>
                      <c:pt idx="0">
                        <c:v>29651.3</c:v>
                      </c:pt>
                      <c:pt idx="1">
                        <c:v>26677.1</c:v>
                      </c:pt>
                      <c:pt idx="2">
                        <c:v>25025.3</c:v>
                      </c:pt>
                      <c:pt idx="3">
                        <c:v>24488.7</c:v>
                      </c:pt>
                      <c:pt idx="4">
                        <c:v>24453.4</c:v>
                      </c:pt>
                      <c:pt idx="5">
                        <c:v>25367.9</c:v>
                      </c:pt>
                      <c:pt idx="6">
                        <c:v>28887.1</c:v>
                      </c:pt>
                      <c:pt idx="7">
                        <c:v>33720.5</c:v>
                      </c:pt>
                      <c:pt idx="8">
                        <c:v>39412.9</c:v>
                      </c:pt>
                      <c:pt idx="9">
                        <c:v>40742</c:v>
                      </c:pt>
                      <c:pt idx="10">
                        <c:v>41677.599999999999</c:v>
                      </c:pt>
                      <c:pt idx="11">
                        <c:v>41861</c:v>
                      </c:pt>
                      <c:pt idx="12">
                        <c:v>41097.300000000003</c:v>
                      </c:pt>
                      <c:pt idx="13">
                        <c:v>40364.1</c:v>
                      </c:pt>
                      <c:pt idx="14">
                        <c:v>38626.6</c:v>
                      </c:pt>
                      <c:pt idx="15">
                        <c:v>38154.800000000003</c:v>
                      </c:pt>
                      <c:pt idx="16">
                        <c:v>38409.1</c:v>
                      </c:pt>
                      <c:pt idx="17">
                        <c:v>39839.4</c:v>
                      </c:pt>
                      <c:pt idx="18">
                        <c:v>42001</c:v>
                      </c:pt>
                      <c:pt idx="19">
                        <c:v>44106.7</c:v>
                      </c:pt>
                      <c:pt idx="20">
                        <c:v>43609.4</c:v>
                      </c:pt>
                      <c:pt idx="21">
                        <c:v>41952.1</c:v>
                      </c:pt>
                      <c:pt idx="22">
                        <c:v>39128</c:v>
                      </c:pt>
                      <c:pt idx="23">
                        <c:v>35222</c:v>
                      </c:pt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5-169C-48D1-8A46-E9B6B32A7833}"/>
                  </c:ext>
                </c:extLst>
              </c15:ser>
            </c15:filteredLineSeries>
            <c15:filteredLineSeries>
              <c15:ser>
                <c:idx val="2"/>
                <c:order val="1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1'!$F$69</c15:sqref>
                        </c15:formulaRef>
                      </c:ext>
                    </c:extLst>
                    <c:strCache>
                      <c:ptCount val="1"/>
                      <c:pt idx="0">
                        <c:v>(2012) 13 febrero </c:v>
                      </c:pt>
                    </c:strCache>
                  </c:strRef>
                </c:tx>
                <c:spPr>
                  <a:ln w="25400">
                    <a:solidFill>
                      <a:srgbClr val="9900CC"/>
                    </a:solidFill>
                    <a:prstDash val="solid"/>
                  </a:ln>
                </c:spPr>
                <c:marker>
                  <c:symbol val="none"/>
                </c:marker>
                <c:cat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1'!$C$70:$C$93</c15:sqref>
                        </c15:formulaRef>
                      </c:ext>
                    </c:extLst>
                    <c:numCache>
                      <c:formatCode>0</c:formatCode>
                      <c:ptCount val="24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</c:numCache>
                  </c:num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1'!$F$70:$F$93</c15:sqref>
                        </c15:formulaRef>
                      </c:ext>
                    </c:extLst>
                    <c:numCache>
                      <c:formatCode>#,##0</c:formatCode>
                      <c:ptCount val="24"/>
                      <c:pt idx="0">
                        <c:v>28932.6</c:v>
                      </c:pt>
                      <c:pt idx="1">
                        <c:v>26096.7</c:v>
                      </c:pt>
                      <c:pt idx="2">
                        <c:v>24672.3</c:v>
                      </c:pt>
                      <c:pt idx="3">
                        <c:v>23920.799999999999</c:v>
                      </c:pt>
                      <c:pt idx="4">
                        <c:v>23803.1</c:v>
                      </c:pt>
                      <c:pt idx="5">
                        <c:v>24554.799999999999</c:v>
                      </c:pt>
                      <c:pt idx="6">
                        <c:v>28409.200000000001</c:v>
                      </c:pt>
                      <c:pt idx="7">
                        <c:v>33836.300000000003</c:v>
                      </c:pt>
                      <c:pt idx="8">
                        <c:v>38434.5</c:v>
                      </c:pt>
                      <c:pt idx="9">
                        <c:v>40347.199999999997</c:v>
                      </c:pt>
                      <c:pt idx="10">
                        <c:v>41465.599999999999</c:v>
                      </c:pt>
                      <c:pt idx="11">
                        <c:v>41620.9</c:v>
                      </c:pt>
                      <c:pt idx="12">
                        <c:v>40745.599999999999</c:v>
                      </c:pt>
                      <c:pt idx="13">
                        <c:v>39671.4</c:v>
                      </c:pt>
                      <c:pt idx="14">
                        <c:v>38499.5</c:v>
                      </c:pt>
                      <c:pt idx="15">
                        <c:v>38146.1</c:v>
                      </c:pt>
                      <c:pt idx="16">
                        <c:v>38122.699999999997</c:v>
                      </c:pt>
                      <c:pt idx="17">
                        <c:v>38554.6</c:v>
                      </c:pt>
                      <c:pt idx="18">
                        <c:v>40536.5</c:v>
                      </c:pt>
                      <c:pt idx="19">
                        <c:v>42629.5</c:v>
                      </c:pt>
                      <c:pt idx="20">
                        <c:v>43010.2</c:v>
                      </c:pt>
                      <c:pt idx="21">
                        <c:v>41504.9</c:v>
                      </c:pt>
                      <c:pt idx="22">
                        <c:v>38636.9</c:v>
                      </c:pt>
                      <c:pt idx="23">
                        <c:v>35047.199999999997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6-169C-48D1-8A46-E9B6B32A7833}"/>
                  </c:ext>
                </c:extLst>
              </c15:ser>
            </c15:filteredLineSeries>
            <c15:filteredLineSeries>
              <c15:ser>
                <c:idx val="3"/>
                <c:order val="2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1'!$G$69</c15:sqref>
                        </c15:formulaRef>
                      </c:ext>
                    </c:extLst>
                    <c:strCache>
                      <c:ptCount val="1"/>
                      <c:pt idx="0">
                        <c:v>(2013) 27 febrero</c:v>
                      </c:pt>
                    </c:strCache>
                  </c:strRef>
                </c:tx>
                <c:spPr>
                  <a:ln w="25400">
                    <a:solidFill>
                      <a:schemeClr val="accent2"/>
                    </a:solidFill>
                    <a:prstDash val="solid"/>
                  </a:ln>
                </c:spPr>
                <c:marker>
                  <c:symbol val="none"/>
                </c:marker>
                <c:cat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1'!$C$70:$C$93</c15:sqref>
                        </c15:formulaRef>
                      </c:ext>
                    </c:extLst>
                    <c:numCache>
                      <c:formatCode>0</c:formatCode>
                      <c:ptCount val="24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</c:numCache>
                  </c:num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1'!$G$70:$G$93</c15:sqref>
                        </c15:formulaRef>
                      </c:ext>
                    </c:extLst>
                    <c:numCache>
                      <c:formatCode>#,##0</c:formatCode>
                      <c:ptCount val="24"/>
                      <c:pt idx="0">
                        <c:v>29090.7</c:v>
                      </c:pt>
                      <c:pt idx="1">
                        <c:v>26345.1</c:v>
                      </c:pt>
                      <c:pt idx="2">
                        <c:v>24806.7</c:v>
                      </c:pt>
                      <c:pt idx="3">
                        <c:v>24466</c:v>
                      </c:pt>
                      <c:pt idx="4">
                        <c:v>24373.7</c:v>
                      </c:pt>
                      <c:pt idx="5">
                        <c:v>25127.8</c:v>
                      </c:pt>
                      <c:pt idx="6">
                        <c:v>28223.5</c:v>
                      </c:pt>
                      <c:pt idx="7">
                        <c:v>33441.1</c:v>
                      </c:pt>
                      <c:pt idx="8">
                        <c:v>36519.9</c:v>
                      </c:pt>
                      <c:pt idx="9">
                        <c:v>37551.699999999997</c:v>
                      </c:pt>
                      <c:pt idx="10">
                        <c:v>38383.9</c:v>
                      </c:pt>
                      <c:pt idx="11">
                        <c:v>37958.199999999997</c:v>
                      </c:pt>
                      <c:pt idx="12">
                        <c:v>37405.199999999997</c:v>
                      </c:pt>
                      <c:pt idx="13">
                        <c:v>37263.199999999997</c:v>
                      </c:pt>
                      <c:pt idx="14">
                        <c:v>35494.5</c:v>
                      </c:pt>
                      <c:pt idx="15">
                        <c:v>35271.599999999999</c:v>
                      </c:pt>
                      <c:pt idx="16">
                        <c:v>35716.5</c:v>
                      </c:pt>
                      <c:pt idx="17">
                        <c:v>35299.800000000003</c:v>
                      </c:pt>
                      <c:pt idx="18">
                        <c:v>35865.300000000003</c:v>
                      </c:pt>
                      <c:pt idx="19">
                        <c:v>39119.9</c:v>
                      </c:pt>
                      <c:pt idx="20">
                        <c:v>39963.300000000003</c:v>
                      </c:pt>
                      <c:pt idx="21">
                        <c:v>38441.699999999997</c:v>
                      </c:pt>
                      <c:pt idx="22">
                        <c:v>35562.5</c:v>
                      </c:pt>
                      <c:pt idx="23">
                        <c:v>31857.5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7-169C-48D1-8A46-E9B6B32A7833}"/>
                  </c:ext>
                </c:extLst>
              </c15:ser>
            </c15:filteredLineSeries>
          </c:ext>
        </c:extLst>
      </c:lineChart>
      <c:catAx>
        <c:axId val="661044576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66104496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661044968"/>
        <c:scaling>
          <c:orientation val="minMax"/>
          <c:min val="220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661044576"/>
        <c:crosses val="autoZero"/>
        <c:crossBetween val="between"/>
        <c:majorUnit val="2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1067781875366844"/>
          <c:y val="1.9762845849802372E-2"/>
          <c:w val="0.8893221928541053"/>
          <c:h val="7.8175832286367042E-2"/>
        </c:manualLayout>
      </c:layout>
      <c:overlay val="0"/>
      <c:spPr>
        <a:noFill/>
        <a:ln w="25400">
          <a:noFill/>
        </a:ln>
      </c:sp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>
      <c:oddHeader>&amp;N</c:oddHeader>
      <c:oddFooter>Page &amp;P</c:oddFooter>
    </c:headerFooter>
    <c:pageMargins b="1" l="0.75" r="0.75" t="1" header="0.511811024" footer="0.511811024"/>
    <c:pageSetup orientation="portrait" horizontalDpi="-4" verticalDpi="-4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800" b="1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Demanda horaria (MWh)</a:t>
            </a:r>
          </a:p>
        </c:rich>
      </c:tx>
      <c:layout>
        <c:manualLayout>
          <c:xMode val="edge"/>
          <c:yMode val="edge"/>
          <c:x val="0.56722768643343791"/>
          <c:y val="7.64165274795196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289156626506021E-2"/>
          <c:y val="0.14712916567247278"/>
          <c:w val="0.86445783132530118"/>
          <c:h val="0.73282072695458522"/>
        </c:manualLayout>
      </c:layout>
      <c:barChart>
        <c:barDir val="bar"/>
        <c:grouping val="clustered"/>
        <c:varyColors val="0"/>
        <c:ser>
          <c:idx val="0"/>
          <c:order val="0"/>
          <c:tx>
            <c:v>Verano (junio-septiembre)</c:v>
          </c:tx>
          <c:spPr>
            <a:solidFill>
              <a:srgbClr val="8D3694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0.1135918527222875"/>
                  <c:y val="0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DF25-47E3-85D2-6B744BF965C8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135918527222875"/>
                  <c:y val="-4.4934121440070564E-1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F25-47E3-85D2-6B744BF965C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'Data 1'!$C$97:$C$104</c15:sqref>
                  </c15:fullRef>
                </c:ext>
              </c:extLst>
              <c:f>'Data 1'!$C$100:$C$104</c:f>
              <c:numCache>
                <c:formatCode>0_)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1'!$E$108:$E$115</c15:sqref>
                  </c15:fullRef>
                </c:ext>
              </c:extLst>
              <c:f>'Data 1'!$E$111:$E$115</c:f>
              <c:numCache>
                <c:formatCode>#,##0</c:formatCode>
                <c:ptCount val="5"/>
                <c:pt idx="0">
                  <c:v>36929.309000000001</c:v>
                </c:pt>
                <c:pt idx="1">
                  <c:v>40146.381000000001</c:v>
                </c:pt>
                <c:pt idx="2">
                  <c:v>40043.813999999998</c:v>
                </c:pt>
                <c:pt idx="3">
                  <c:v>39301.834999999999</c:v>
                </c:pt>
                <c:pt idx="4">
                  <c:v>39689.084000000003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F25-47E3-85D2-6B744BF965C8}"/>
            </c:ext>
            <c:ext xmlns:c15="http://schemas.microsoft.com/office/drawing/2012/chart" uri="{02D57815-91ED-43cb-92C2-25804820EDAC}">
              <c15:categoryFilterExceptions>
                <c15:categoryFilterException>
                  <c15:sqref>'Data 1'!$E$108</c15:sqref>
                  <c15:dLbl>
                    <c:idx val="-1"/>
                    <c:spPr>
                      <a:noFill/>
                      <a:ln w="25400">
                        <a:noFill/>
                      </a:ln>
                    </c:spPr>
                    <c:txPr>
                      <a:bodyPr/>
                      <a:lstStyle/>
                      <a:p>
                        <a:pPr>
                          <a:defRPr sz="600" b="1" i="0" u="none" strike="noStrike" baseline="0">
                            <a:solidFill>
                              <a:srgbClr val="FFFFFF"/>
                            </a:solidFill>
                            <a:latin typeface="Arial"/>
                            <a:ea typeface="Arial"/>
                            <a:cs typeface="Arial"/>
                          </a:defRPr>
                        </a:pPr>
                        <a:endParaRPr lang="es-ES"/>
                      </a:p>
                    </c:txPr>
                    <c:dLblPos val="in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</c15:dLbl>
                </c15:categoryFilterException>
                <c15:categoryFilterException>
                  <c15:sqref>'Data 1'!$E$109</c15:sqref>
                  <c15:dLbl>
                    <c:idx val="-1"/>
                    <c:layout>
                      <c:manualLayout>
                        <c:x val="-0.1096748922835879"/>
                        <c:y val="8.9868242880141127E-17"/>
                      </c:manualLayout>
                    </c:layout>
                    <c:spPr>
                      <a:noFill/>
                      <a:ln w="25400">
                        <a:noFill/>
                      </a:ln>
                    </c:spPr>
                    <c:txPr>
                      <a:bodyPr/>
                      <a:lstStyle/>
                      <a:p>
                        <a:pPr>
                          <a:defRPr sz="600" b="1" i="0" u="none" strike="noStrike" baseline="0">
                            <a:solidFill>
                              <a:srgbClr val="FFFFFF"/>
                            </a:solidFill>
                            <a:latin typeface="Arial"/>
                            <a:ea typeface="Arial"/>
                            <a:cs typeface="Arial"/>
                          </a:defRPr>
                        </a:pPr>
                        <a:endParaRPr lang="es-ES"/>
                      </a:p>
                    </c:txPr>
                    <c:dLblPos val="out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07-DF25-47E3-85D2-6B744BF965C8}"/>
                      </c:ext>
                      <c:ext uri="{CE6537A1-D6FC-4f65-9D91-7224C49458BB}"/>
                    </c:extLst>
                  </c15:dLbl>
                </c15:categoryFilterException>
                <c15:categoryFilterException>
                  <c15:sqref>'Data 1'!$E$110</c15:sqref>
                  <c15:dLbl>
                    <c:idx val="-1"/>
                    <c:layout>
                      <c:manualLayout>
                        <c:x val="-0.11359185272228747"/>
                        <c:y val="-8.9868242880141127E-17"/>
                      </c:manualLayout>
                    </c:layout>
                    <c:spPr>
                      <a:noFill/>
                      <a:ln w="25400">
                        <a:noFill/>
                      </a:ln>
                    </c:spPr>
                    <c:txPr>
                      <a:bodyPr/>
                      <a:lstStyle/>
                      <a:p>
                        <a:pPr>
                          <a:defRPr sz="600" b="1" i="0" u="none" strike="noStrike" baseline="0">
                            <a:solidFill>
                              <a:srgbClr val="FFFFFF"/>
                            </a:solidFill>
                            <a:latin typeface="Arial"/>
                            <a:ea typeface="Arial"/>
                            <a:cs typeface="Arial"/>
                          </a:defRPr>
                        </a:pPr>
                        <a:endParaRPr lang="es-ES"/>
                      </a:p>
                    </c:txPr>
                    <c:dLblPos val="out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08-DF25-47E3-85D2-6B744BF965C8}"/>
                      </c:ext>
                      <c:ext uri="{CE6537A1-D6FC-4f65-9D91-7224C49458BB}"/>
                    </c:extLst>
                  </c15:dLbl>
                </c15:categoryFilterException>
              </c15:categoryFilterExceptions>
            </c:ext>
          </c:extLst>
        </c:ser>
        <c:ser>
          <c:idx val="3"/>
          <c:order val="1"/>
          <c:tx>
            <c:v>Invierno (enero-mayo/octubre-diciembre)</c:v>
          </c:tx>
          <c:spPr>
            <a:solidFill>
              <a:srgbClr val="C8EC14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0.1135918527222875"/>
                  <c:y val="0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DF25-47E3-85D2-6B744BF965C8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0967489228358794"/>
                  <c:y val="4.4934121440070564E-1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DF25-47E3-85D2-6B744BF965C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1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'Data 1'!$C$97:$C$104</c15:sqref>
                  </c15:fullRef>
                </c:ext>
              </c:extLst>
              <c:f>'Data 1'!$C$100:$C$104</c:f>
              <c:numCache>
                <c:formatCode>0_)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1'!$E$97:$E$104</c15:sqref>
                  </c15:fullRef>
                </c:ext>
              </c:extLst>
              <c:f>'Data 1'!$E$100:$E$104</c:f>
              <c:numCache>
                <c:formatCode>#,##0</c:formatCode>
                <c:ptCount val="5"/>
                <c:pt idx="0">
                  <c:v>38746.112000000001</c:v>
                </c:pt>
                <c:pt idx="1">
                  <c:v>40218.014999999999</c:v>
                </c:pt>
                <c:pt idx="2">
                  <c:v>38085.987000000001</c:v>
                </c:pt>
                <c:pt idx="3">
                  <c:v>40960.58</c:v>
                </c:pt>
                <c:pt idx="4">
                  <c:v>40611.154000000002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F25-47E3-85D2-6B744BF965C8}"/>
            </c:ext>
            <c:ext xmlns:c15="http://schemas.microsoft.com/office/drawing/2012/chart" uri="{02D57815-91ED-43cb-92C2-25804820EDAC}">
              <c15:categoryFilterExceptions>
                <c15:categoryFilterException>
                  <c15:sqref>'Data 1'!$E$97</c15:sqref>
                  <c15:dLbl>
                    <c:idx val="-1"/>
                    <c:spPr>
                      <a:noFill/>
                      <a:ln w="25400">
                        <a:noFill/>
                      </a:ln>
                    </c:spPr>
                    <c:txPr>
                      <a:bodyPr/>
                      <a:lstStyle/>
                      <a:p>
                        <a:pPr>
                          <a:defRPr sz="600" b="1" i="0" u="none" strike="noStrike" baseline="0">
                            <a:solidFill>
                              <a:srgbClr val="004563"/>
                            </a:solidFill>
                            <a:latin typeface="Arial"/>
                            <a:ea typeface="Arial"/>
                            <a:cs typeface="Arial"/>
                          </a:defRPr>
                        </a:pPr>
                        <a:endParaRPr lang="es-ES"/>
                      </a:p>
                    </c:txPr>
                    <c:dLblPos val="in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</c15:dLbl>
                </c15:categoryFilterException>
                <c15:categoryFilterException>
                  <c15:sqref>'Data 1'!$E$98</c15:sqref>
                  <c15:dLbl>
                    <c:idx val="-1"/>
                    <c:layout>
                      <c:manualLayout>
                        <c:x val="-0.1135918527222875"/>
                        <c:y val="8.9868242880141127E-17"/>
                      </c:manualLayout>
                    </c:layout>
                    <c:spPr>
                      <a:noFill/>
                      <a:ln w="25400">
                        <a:noFill/>
                      </a:ln>
                    </c:spPr>
                    <c:txPr>
                      <a:bodyPr/>
                      <a:lstStyle/>
                      <a:p>
                        <a:pPr>
                          <a:defRPr sz="600" b="1" i="0" u="none" strike="noStrike" baseline="0">
                            <a:solidFill>
                              <a:srgbClr val="004563"/>
                            </a:solidFill>
                            <a:latin typeface="Arial"/>
                            <a:ea typeface="Arial"/>
                            <a:cs typeface="Arial"/>
                          </a:defRPr>
                        </a:pPr>
                        <a:endParaRPr lang="es-ES"/>
                      </a:p>
                    </c:txPr>
                    <c:dLblPos val="out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0A-DF25-47E3-85D2-6B744BF965C8}"/>
                      </c:ext>
                      <c:ext uri="{CE6537A1-D6FC-4f65-9D91-7224C49458BB}"/>
                    </c:extLst>
                  </c15:dLbl>
                </c15:categoryFilterException>
                <c15:categoryFilterException>
                  <c15:sqref>'Data 1'!$E$99</c15:sqref>
                  <c15:dLbl>
                    <c:idx val="-1"/>
                    <c:layout>
                      <c:manualLayout>
                        <c:x val="-0.10575793184488837"/>
                        <c:y val="0"/>
                      </c:manualLayout>
                    </c:layout>
                    <c:spPr>
                      <a:noFill/>
                      <a:ln w="25400">
                        <a:noFill/>
                      </a:ln>
                    </c:spPr>
                    <c:txPr>
                      <a:bodyPr/>
                      <a:lstStyle/>
                      <a:p>
                        <a:pPr>
                          <a:defRPr sz="600" b="1" i="0" u="none" strike="noStrike" baseline="0">
                            <a:solidFill>
                              <a:srgbClr val="004563"/>
                            </a:solidFill>
                            <a:latin typeface="Arial"/>
                            <a:ea typeface="Arial"/>
                            <a:cs typeface="Arial"/>
                          </a:defRPr>
                        </a:pPr>
                        <a:endParaRPr lang="es-ES"/>
                      </a:p>
                    </c:txPr>
                    <c:dLblPos val="out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0B-DF25-47E3-85D2-6B744BF965C8}"/>
                      </c:ext>
                      <c:ext uri="{CE6537A1-D6FC-4f65-9D91-7224C49458BB}"/>
                    </c:extLst>
                  </c15:dLbl>
                </c15:categoryFilterException>
              </c15:categoryFilterExceptions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0"/>
        <c:axId val="661043792"/>
        <c:axId val="661043400"/>
      </c:barChart>
      <c:catAx>
        <c:axId val="661043792"/>
        <c:scaling>
          <c:orientation val="minMax"/>
        </c:scaling>
        <c:delete val="0"/>
        <c:axPos val="r"/>
        <c:numFmt formatCode="0_)" sourceLinked="1"/>
        <c:majorTickMark val="none"/>
        <c:minorTickMark val="none"/>
        <c:tickLblPos val="none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crossAx val="66104340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661043400"/>
        <c:scaling>
          <c:orientation val="maxMin"/>
          <c:max val="50000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61043792"/>
        <c:crosses val="autoZero"/>
        <c:crossBetween val="between"/>
        <c:majorUnit val="10000"/>
        <c:minorUnit val="5000"/>
      </c:valAx>
      <c:spPr>
        <a:noFill/>
        <a:ln w="25400">
          <a:noFill/>
        </a:ln>
      </c:spPr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0.55909675509127754"/>
          <c:y val="1.4053527399984091E-2"/>
          <c:w val="0.43307795984961339"/>
          <c:h val="5.53359683794466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&amp;N</c:oddHeader>
      <c:oddFooter>Page &amp;P</c:oddFooter>
    </c:headerFooter>
    <c:pageMargins b="1" l="0.75" r="0.75" t="1" header="0.511811024" footer="0.511811024"/>
    <c:pageSetup orientation="portrait" horizontalDpi="-4" verticalDpi="-4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Demanda diaria (GWh)</a:t>
            </a:r>
          </a:p>
        </c:rich>
      </c:tx>
      <c:layout>
        <c:manualLayout>
          <c:xMode val="edge"/>
          <c:yMode val="edge"/>
          <c:x val="0.10909126818202963"/>
          <c:y val="9.24506919856494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01541628764303"/>
          <c:y val="0.15681289279555941"/>
          <c:w val="0.77036390621395645"/>
          <c:h val="0.71951240994204579"/>
        </c:manualLayout>
      </c:layout>
      <c:barChart>
        <c:barDir val="bar"/>
        <c:grouping val="clustered"/>
        <c:varyColors val="0"/>
        <c:ser>
          <c:idx val="1"/>
          <c:order val="0"/>
          <c:tx>
            <c:v>Verano (junio-septiembre)</c:v>
          </c:tx>
          <c:spPr>
            <a:solidFill>
              <a:srgbClr val="8D3694"/>
            </a:solidFill>
            <a:ln w="25400">
              <a:noFill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'Data 1'!$C$97:$C$104</c15:sqref>
                  </c15:fullRef>
                </c:ext>
              </c:extLst>
              <c:f>'Data 1'!$C$100:$C$104</c:f>
              <c:numCache>
                <c:formatCode>0_)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1'!$F$108:$F$115</c15:sqref>
                  </c15:fullRef>
                </c:ext>
              </c:extLst>
              <c:f>'Data 1'!$F$111:$F$115</c:f>
              <c:numCache>
                <c:formatCode>#,##0</c:formatCode>
                <c:ptCount val="5"/>
                <c:pt idx="0">
                  <c:v>756.13657599999999</c:v>
                </c:pt>
                <c:pt idx="1">
                  <c:v>816.95564999999999</c:v>
                </c:pt>
                <c:pt idx="2">
                  <c:v>817.42597000000001</c:v>
                </c:pt>
                <c:pt idx="3">
                  <c:v>813.75465099999997</c:v>
                </c:pt>
                <c:pt idx="4">
                  <c:v>805.83079799999996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942-40AB-BE26-B34CE51C641C}"/>
            </c:ext>
            <c:ext xmlns:c15="http://schemas.microsoft.com/office/drawing/2012/chart" uri="{02D57815-91ED-43cb-92C2-25804820EDAC}">
              <c15:categoryFilterExceptions>
                <c15:categoryFilterException>
                  <c15:sqref>'Data 1'!$F$108</c15:sqref>
                  <c15:dLbl>
                    <c:idx val="-1"/>
                    <c:spPr>
                      <a:noFill/>
                      <a:ln w="25400">
                        <a:noFill/>
                      </a:ln>
                    </c:spPr>
                    <c:txPr>
                      <a:bodyPr/>
                      <a:lstStyle/>
                      <a:p>
                        <a:pPr>
                          <a:defRPr sz="600" b="1" i="0" u="none" strike="noStrike" baseline="0">
                            <a:solidFill>
                              <a:srgbClr val="FFFFFF"/>
                            </a:solidFill>
                            <a:latin typeface="Arial"/>
                            <a:ea typeface="Arial"/>
                            <a:cs typeface="Arial"/>
                          </a:defRPr>
                        </a:pPr>
                        <a:endParaRPr lang="es-ES"/>
                      </a:p>
                    </c:txPr>
                    <c:dLblPos val="in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</c15:dLbl>
                </c15:categoryFilterException>
                <c15:categoryFilterException>
                  <c15:sqref>'Data 1'!$F$109</c15:sqref>
                  <c15:dLbl>
                    <c:idx val="-1"/>
                    <c:layout>
                      <c:manualLayout>
                        <c:x val="-7.2916686602331207E-2"/>
                        <c:y val="9.6408773198361046E-3"/>
                      </c:manualLayout>
                    </c:layout>
                    <c:spPr>
                      <a:noFill/>
                      <a:ln w="25400">
                        <a:noFill/>
                      </a:ln>
                    </c:spPr>
                    <c:txPr>
                      <a:bodyPr/>
                      <a:lstStyle/>
                      <a:p>
                        <a:pPr>
                          <a:defRPr sz="600" b="1" i="0" u="none" strike="noStrike" baseline="0">
                            <a:solidFill>
                              <a:srgbClr val="FFFFFF"/>
                            </a:solidFill>
                            <a:latin typeface="Arial"/>
                            <a:ea typeface="Arial"/>
                            <a:cs typeface="Arial"/>
                          </a:defRPr>
                        </a:pPr>
                        <a:endParaRPr lang="es-ES"/>
                      </a:p>
                    </c:txPr>
                    <c:dLblPos val="out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07-8942-40AB-BE26-B34CE51C641C}"/>
                      </c:ext>
                      <c:ext uri="{CE6537A1-D6FC-4f65-9D91-7224C49458BB}"/>
                    </c:extLst>
                  </c15:dLbl>
                </c15:categoryFilterException>
                <c15:categoryFilterException>
                  <c15:sqref>'Data 1'!$F$110</c15:sqref>
                  <c15:dLbl>
                    <c:idx val="-1"/>
                    <c:spPr>
                      <a:noFill/>
                      <a:ln w="25400">
                        <a:noFill/>
                      </a:ln>
                    </c:spPr>
                    <c:txPr>
                      <a:bodyPr/>
                      <a:lstStyle/>
                      <a:p>
                        <a:pPr>
                          <a:defRPr sz="600" b="1" i="0" u="none" strike="noStrike" baseline="0">
                            <a:solidFill>
                              <a:srgbClr val="FFFFFF"/>
                            </a:solidFill>
                            <a:latin typeface="Arial"/>
                            <a:ea typeface="Arial"/>
                            <a:cs typeface="Arial"/>
                          </a:defRPr>
                        </a:pPr>
                        <a:endParaRPr lang="es-ES"/>
                      </a:p>
                    </c:txPr>
                    <c:dLblPos val="in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</c15:dLbl>
                </c15:categoryFilterException>
              </c15:categoryFilterExceptions>
            </c:ext>
          </c:extLst>
        </c:ser>
        <c:ser>
          <c:idx val="0"/>
          <c:order val="1"/>
          <c:tx>
            <c:v>Invierno (enero-mayo/octubre-diciembre)</c:v>
          </c:tx>
          <c:spPr>
            <a:solidFill>
              <a:srgbClr val="C8EC14"/>
            </a:solidFill>
            <a:ln w="25400">
              <a:noFill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1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'Data 1'!$C$97:$C$104</c15:sqref>
                  </c15:fullRef>
                </c:ext>
              </c:extLst>
              <c:f>'Data 1'!$C$100:$C$104</c:f>
              <c:numCache>
                <c:formatCode>0_)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1'!$F$97:$F$104</c15:sqref>
                  </c15:fullRef>
                </c:ext>
              </c:extLst>
              <c:f>'Data 1'!$F$100:$F$104</c:f>
              <c:numCache>
                <c:formatCode>#,##0</c:formatCode>
                <c:ptCount val="5"/>
                <c:pt idx="0">
                  <c:v>797.89730599999996</c:v>
                </c:pt>
                <c:pt idx="1">
                  <c:v>821.81680200000005</c:v>
                </c:pt>
                <c:pt idx="2">
                  <c:v>783.27083900000002</c:v>
                </c:pt>
                <c:pt idx="3">
                  <c:v>844.11916199999996</c:v>
                </c:pt>
                <c:pt idx="4">
                  <c:v>835.89350000000002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942-40AB-BE26-B34CE51C641C}"/>
            </c:ext>
            <c:ext xmlns:c15="http://schemas.microsoft.com/office/drawing/2012/chart" uri="{02D57815-91ED-43cb-92C2-25804820EDAC}">
              <c15:categoryFilterExceptions>
                <c15:categoryFilterException>
                  <c15:sqref>'Data 1'!$F$97</c15:sqref>
                  <c15:dLbl>
                    <c:idx val="-1"/>
                    <c:spPr>
                      <a:noFill/>
                      <a:ln w="25400">
                        <a:noFill/>
                      </a:ln>
                    </c:spPr>
                    <c:txPr>
                      <a:bodyPr/>
                      <a:lstStyle/>
                      <a:p>
                        <a:pPr>
                          <a:defRPr sz="600" b="1" i="0" u="none" strike="noStrike" baseline="0">
                            <a:solidFill>
                              <a:srgbClr val="004563"/>
                            </a:solidFill>
                            <a:latin typeface="Arial"/>
                            <a:ea typeface="Arial"/>
                            <a:cs typeface="Arial"/>
                          </a:defRPr>
                        </a:pPr>
                        <a:endParaRPr lang="es-ES"/>
                      </a:p>
                    </c:txPr>
                    <c:dLblPos val="in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</c15:dLbl>
                </c15:categoryFilterException>
                <c15:categoryFilterException>
                  <c15:sqref>'Data 1'!$F$98</c15:sqref>
                  <c15:dLbl>
                    <c:idx val="-1"/>
                    <c:layout>
                      <c:manualLayout>
                        <c:x val="-7.6388909773870778E-2"/>
                        <c:y val="0"/>
                      </c:manualLayout>
                    </c:layout>
                    <c:spPr>
                      <a:noFill/>
                      <a:ln w="25400">
                        <a:noFill/>
                      </a:ln>
                    </c:spPr>
                    <c:txPr>
                      <a:bodyPr/>
                      <a:lstStyle/>
                      <a:p>
                        <a:pPr>
                          <a:defRPr sz="600" b="1" i="0" u="none" strike="noStrike" baseline="0">
                            <a:solidFill>
                              <a:srgbClr val="004563"/>
                            </a:solidFill>
                            <a:latin typeface="Arial"/>
                            <a:ea typeface="Arial"/>
                            <a:cs typeface="Arial"/>
                          </a:defRPr>
                        </a:pPr>
                        <a:endParaRPr lang="es-ES"/>
                      </a:p>
                    </c:txPr>
                    <c:dLblPos val="out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0A-8942-40AB-BE26-B34CE51C641C}"/>
                      </c:ext>
                      <c:ext uri="{CE6537A1-D6FC-4f65-9D91-7224C49458BB}"/>
                    </c:extLst>
                  </c15:dLbl>
                </c15:categoryFilterException>
                <c15:categoryFilterException>
                  <c15:sqref>'Data 1'!$F$99</c15:sqref>
                  <c15:dLbl>
                    <c:idx val="-1"/>
                    <c:spPr>
                      <a:noFill/>
                      <a:ln w="25400">
                        <a:noFill/>
                      </a:ln>
                    </c:spPr>
                    <c:txPr>
                      <a:bodyPr/>
                      <a:lstStyle/>
                      <a:p>
                        <a:pPr>
                          <a:defRPr sz="600" b="1" i="0" u="none" strike="noStrike" baseline="0">
                            <a:solidFill>
                              <a:srgbClr val="004563"/>
                            </a:solidFill>
                            <a:latin typeface="Arial"/>
                            <a:ea typeface="Arial"/>
                            <a:cs typeface="Arial"/>
                          </a:defRPr>
                        </a:pPr>
                        <a:endParaRPr lang="es-ES"/>
                      </a:p>
                    </c:txPr>
                    <c:dLblPos val="in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</c15:dLbl>
                </c15:categoryFilterException>
              </c15:categoryFilterExceptions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661042616"/>
        <c:axId val="661042224"/>
      </c:barChart>
      <c:catAx>
        <c:axId val="661042616"/>
        <c:scaling>
          <c:orientation val="minMax"/>
        </c:scaling>
        <c:delete val="0"/>
        <c:axPos val="l"/>
        <c:numFmt formatCode="0_)" sourceLinked="1"/>
        <c:majorTickMark val="none"/>
        <c:minorTickMark val="none"/>
        <c:tickLblPos val="none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crossAx val="661042224"/>
        <c:crosses val="autoZero"/>
        <c:auto val="1"/>
        <c:lblAlgn val="ctr"/>
        <c:lblOffset val="100"/>
        <c:tickMarkSkip val="1"/>
        <c:noMultiLvlLbl val="0"/>
      </c:catAx>
      <c:valAx>
        <c:axId val="661042224"/>
        <c:scaling>
          <c:orientation val="minMax"/>
          <c:max val="1000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61042616"/>
        <c:crosses val="autoZero"/>
        <c:crossBetween val="between"/>
        <c:majorUnit val="200"/>
        <c:minorUnit val="75"/>
      </c:valAx>
      <c:spPr>
        <a:noFill/>
        <a:ln w="25400">
          <a:noFill/>
        </a:ln>
      </c:spPr>
    </c:plotArea>
    <c:legend>
      <c:legendPos val="t"/>
      <c:legendEntry>
        <c:idx val="1"/>
        <c:delete val="1"/>
      </c:legendEntry>
      <c:layout>
        <c:manualLayout>
          <c:xMode val="edge"/>
          <c:yMode val="edge"/>
          <c:x val="0"/>
          <c:y val="2.3829907167644312E-2"/>
          <c:w val="0.66435634842034985"/>
          <c:h val="6.262221128608923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500" b="0" i="0" u="none" strike="noStrike" baseline="0">
          <a:solidFill>
            <a:srgbClr val="80808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553391352396755E-2"/>
          <c:y val="0.14358993923299382"/>
          <c:w val="0.85540931067827064"/>
          <c:h val="0.731308982851380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'Data 1'!$F$268</c:f>
              <c:strCache>
                <c:ptCount val="1"/>
                <c:pt idx="0">
                  <c:v>Potencia (MW)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-2.1080368906455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71C-46B8-8F03-A19572067D2B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2.11704861752141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71C-46B8-8F03-A19572067D2B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1'!$C$278:$C$287</c:f>
              <c:numCache>
                <c:formatCode>0_)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'Data 1'!$F$278:$F$287</c:f>
              <c:numCache>
                <c:formatCode>#,##0</c:formatCode>
                <c:ptCount val="10"/>
                <c:pt idx="0">
                  <c:v>44495.910199999998</c:v>
                </c:pt>
                <c:pt idx="1">
                  <c:v>44486</c:v>
                </c:pt>
                <c:pt idx="2">
                  <c:v>43969</c:v>
                </c:pt>
                <c:pt idx="3">
                  <c:v>43527</c:v>
                </c:pt>
                <c:pt idx="4">
                  <c:v>40277</c:v>
                </c:pt>
                <c:pt idx="5">
                  <c:v>38948</c:v>
                </c:pt>
                <c:pt idx="6">
                  <c:v>40726</c:v>
                </c:pt>
                <c:pt idx="7">
                  <c:v>40489</c:v>
                </c:pt>
                <c:pt idx="8">
                  <c:v>41381</c:v>
                </c:pt>
                <c:pt idx="9">
                  <c:v>40947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71C-46B8-8F03-A19572067D2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0"/>
        <c:axId val="661041440"/>
        <c:axId val="661041048"/>
      </c:barChart>
      <c:catAx>
        <c:axId val="661041440"/>
        <c:scaling>
          <c:orientation val="minMax"/>
        </c:scaling>
        <c:delete val="0"/>
        <c:axPos val="b"/>
        <c:numFmt formatCode="0_)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66104104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661041048"/>
        <c:scaling>
          <c:orientation val="minMax"/>
          <c:max val="500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>
                <a:solidFill>
                  <a:srgbClr val="004563"/>
                </a:solidFill>
              </a:defRPr>
            </a:pPr>
            <a:endParaRPr lang="es-ES"/>
          </a:p>
        </c:txPr>
        <c:crossAx val="661041440"/>
        <c:crosses val="autoZero"/>
        <c:crossBetween val="between"/>
        <c:majorUnit val="10000"/>
        <c:minorUnit val="5000"/>
      </c:valAx>
      <c:spPr>
        <a:noFill/>
        <a:ln w="25400">
          <a:noFill/>
        </a:ln>
      </c:spPr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0.29059985220294066"/>
          <c:y val="1.9762845849802372E-2"/>
          <c:w val="0"/>
          <c:h val="3.2214787380826407E-2"/>
        </c:manualLayout>
      </c:layout>
      <c:overlay val="0"/>
      <c:spPr>
        <a:noFill/>
        <a:ln w="25400">
          <a:noFill/>
        </a:ln>
      </c:sp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>
      <c:oddHeader>&amp;N</c:oddHeader>
      <c:oddFooter>Page &amp;P</c:oddFooter>
    </c:headerFooter>
    <c:pageMargins b="1" l="0.75000000000000044" r="0.75000000000000044" t="1" header="0.511811024" footer="0.511811024"/>
    <c:pageSetup orientation="portrait" horizontalDpi="-4" verticalDpi="-4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09629534013166"/>
          <c:y val="0.16466466466466467"/>
          <c:w val="0.85646944290024862"/>
          <c:h val="0.690708030865511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1'!$D$291</c:f>
              <c:strCache>
                <c:ptCount val="1"/>
                <c:pt idx="0">
                  <c:v>Invierno</c:v>
                </c:pt>
              </c:strCache>
            </c:strRef>
          </c:tx>
          <c:spPr>
            <a:solidFill>
              <a:srgbClr val="C8EC14"/>
            </a:solidFill>
            <a:ln>
              <a:noFill/>
            </a:ln>
            <a:effectLst/>
          </c:spPr>
          <c:invertIfNegative val="0"/>
          <c:cat>
            <c:numRef>
              <c:f>'Data 1'!$C$294:$C$303</c:f>
              <c:numCache>
                <c:formatCode>0_)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'Data 1'!$D$294:$D$303</c:f>
              <c:numCache>
                <c:formatCode>#,##0</c:formatCode>
                <c:ptCount val="10"/>
                <c:pt idx="0">
                  <c:v>44495.910199999998</c:v>
                </c:pt>
                <c:pt idx="1">
                  <c:v>44486</c:v>
                </c:pt>
                <c:pt idx="2">
                  <c:v>43969</c:v>
                </c:pt>
                <c:pt idx="3">
                  <c:v>43527</c:v>
                </c:pt>
                <c:pt idx="4">
                  <c:v>40277</c:v>
                </c:pt>
                <c:pt idx="5">
                  <c:v>38948</c:v>
                </c:pt>
                <c:pt idx="6">
                  <c:v>40726</c:v>
                </c:pt>
                <c:pt idx="7">
                  <c:v>38464</c:v>
                </c:pt>
                <c:pt idx="8">
                  <c:v>41381</c:v>
                </c:pt>
                <c:pt idx="9">
                  <c:v>40947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EB-4460-A7D3-1B18EDE0921B}"/>
            </c:ext>
          </c:extLst>
        </c:ser>
        <c:ser>
          <c:idx val="1"/>
          <c:order val="1"/>
          <c:tx>
            <c:strRef>
              <c:f>'Data 1'!$E$291</c:f>
              <c:strCache>
                <c:ptCount val="1"/>
                <c:pt idx="0">
                  <c:v>Verano</c:v>
                </c:pt>
              </c:strCache>
            </c:strRef>
          </c:tx>
          <c:spPr>
            <a:solidFill>
              <a:srgbClr val="8D3694"/>
            </a:solidFill>
            <a:ln>
              <a:noFill/>
            </a:ln>
            <a:effectLst/>
          </c:spPr>
          <c:invertIfNegative val="0"/>
          <c:cat>
            <c:numRef>
              <c:f>'Data 1'!$C$294:$C$303</c:f>
              <c:numCache>
                <c:formatCode>0_)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'Data 1'!$E$293:$E$302</c:f>
              <c:numCache>
                <c:formatCode>#,##0</c:formatCode>
                <c:ptCount val="10"/>
                <c:pt idx="0">
                  <c:v>40407.058599999997</c:v>
                </c:pt>
                <c:pt idx="1">
                  <c:v>40487</c:v>
                </c:pt>
                <c:pt idx="2">
                  <c:v>41318</c:v>
                </c:pt>
                <c:pt idx="3">
                  <c:v>40139</c:v>
                </c:pt>
                <c:pt idx="4">
                  <c:v>39124</c:v>
                </c:pt>
                <c:pt idx="5">
                  <c:v>37570</c:v>
                </c:pt>
                <c:pt idx="6">
                  <c:v>37299</c:v>
                </c:pt>
                <c:pt idx="7">
                  <c:v>40192</c:v>
                </c:pt>
                <c:pt idx="8">
                  <c:v>40489</c:v>
                </c:pt>
                <c:pt idx="9">
                  <c:v>39536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DEB-4460-A7D3-1B18EDE092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6"/>
        <c:overlap val="-27"/>
        <c:axId val="661040264"/>
        <c:axId val="661039872"/>
      </c:barChart>
      <c:catAx>
        <c:axId val="661040264"/>
        <c:scaling>
          <c:orientation val="minMax"/>
        </c:scaling>
        <c:delete val="0"/>
        <c:axPos val="b"/>
        <c:numFmt formatCode="0_)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61039872"/>
        <c:crosses val="autoZero"/>
        <c:auto val="1"/>
        <c:lblAlgn val="ctr"/>
        <c:lblOffset val="100"/>
        <c:noMultiLvlLbl val="0"/>
      </c:catAx>
      <c:valAx>
        <c:axId val="661039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MW</a:t>
                </a:r>
              </a:p>
            </c:rich>
          </c:tx>
          <c:layout>
            <c:manualLayout>
              <c:xMode val="edge"/>
              <c:yMode val="edge"/>
              <c:x val="1.9463919749757308E-2"/>
              <c:y val="0.459430296438170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61040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728859498463643"/>
          <c:y val="4.1102913937559604E-2"/>
          <c:w val="0.32177979859999062"/>
          <c:h val="7.60140455416045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111402741323997E-2"/>
          <c:y val="0.16447613610232256"/>
          <c:w val="0.86013139866950594"/>
          <c:h val="0.70063634417299037"/>
        </c:manualLayout>
      </c:layout>
      <c:lineChart>
        <c:grouping val="standard"/>
        <c:varyColors val="0"/>
        <c:ser>
          <c:idx val="0"/>
          <c:order val="0"/>
          <c:tx>
            <c:strRef>
              <c:f>'Data 1'!$D$692</c:f>
              <c:strCache>
                <c:ptCount val="1"/>
                <c:pt idx="0">
                  <c:v>General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'Data 1'!$C$695:$C$699</c:f>
              <c:numCache>
                <c:formatCode>0_)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'Data 1'!$D$695:$D$699</c:f>
              <c:numCache>
                <c:formatCode>0.0</c:formatCode>
                <c:ptCount val="5"/>
                <c:pt idx="0">
                  <c:v>2.8018544307383042</c:v>
                </c:pt>
                <c:pt idx="1">
                  <c:v>2.6478469639369839</c:v>
                </c:pt>
                <c:pt idx="2">
                  <c:v>0.14535128296149225</c:v>
                </c:pt>
                <c:pt idx="3">
                  <c:v>1.8070529874182117</c:v>
                </c:pt>
                <c:pt idx="4">
                  <c:v>-1.6674656753719264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89D-4CCE-92A1-EF3BB92642CF}"/>
            </c:ext>
          </c:extLst>
        </c:ser>
        <c:ser>
          <c:idx val="1"/>
          <c:order val="1"/>
          <c:tx>
            <c:strRef>
              <c:f>'Data 1'!$E$692</c:f>
              <c:strCache>
                <c:ptCount val="1"/>
                <c:pt idx="0">
                  <c:v>Industria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'Data 1'!$C$695:$C$699</c:f>
              <c:numCache>
                <c:formatCode>0_)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'Data 1'!$E$695:$E$699</c:f>
              <c:numCache>
                <c:formatCode>0.0</c:formatCode>
                <c:ptCount val="5"/>
                <c:pt idx="0">
                  <c:v>4.3469488806697321</c:v>
                </c:pt>
                <c:pt idx="1">
                  <c:v>2.8375587990890461</c:v>
                </c:pt>
                <c:pt idx="2">
                  <c:v>2.6910888360709428E-2</c:v>
                </c:pt>
                <c:pt idx="3">
                  <c:v>2.0555822200603702</c:v>
                </c:pt>
                <c:pt idx="4">
                  <c:v>-2.3252478884229655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89D-4CCE-92A1-EF3BB92642CF}"/>
            </c:ext>
          </c:extLst>
        </c:ser>
        <c:ser>
          <c:idx val="2"/>
          <c:order val="2"/>
          <c:tx>
            <c:strRef>
              <c:f>'Data 1'!$F$692</c:f>
              <c:strCache>
                <c:ptCount val="1"/>
                <c:pt idx="0">
                  <c:v>Servicios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'Data 1'!$C$695:$C$699</c:f>
              <c:numCache>
                <c:formatCode>0_)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'Data 1'!$F$695:$F$699</c:f>
              <c:numCache>
                <c:formatCode>0.0</c:formatCode>
                <c:ptCount val="5"/>
                <c:pt idx="0">
                  <c:v>-1.135788121536796</c:v>
                </c:pt>
                <c:pt idx="1">
                  <c:v>1.0921746271690846</c:v>
                </c:pt>
                <c:pt idx="2">
                  <c:v>-0.7385018507346186</c:v>
                </c:pt>
                <c:pt idx="3">
                  <c:v>7.63253123219787E-2</c:v>
                </c:pt>
                <c:pt idx="4">
                  <c:v>-0.59560497049033767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89D-4CCE-92A1-EF3BB92642CF}"/>
            </c:ext>
          </c:extLst>
        </c:ser>
        <c:ser>
          <c:idx val="3"/>
          <c:order val="3"/>
          <c:tx>
            <c:strRef>
              <c:f>'Data 1'!$G$692</c:f>
              <c:strCache>
                <c:ptCount val="1"/>
                <c:pt idx="0">
                  <c:v>Otros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'Data 1'!$C$695:$C$699</c:f>
              <c:numCache>
                <c:formatCode>0_)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'Data 1'!$G$695:$G$699</c:f>
              <c:numCache>
                <c:formatCode>0.0</c:formatCode>
                <c:ptCount val="5"/>
                <c:pt idx="0">
                  <c:v>2.2279432822302825</c:v>
                </c:pt>
                <c:pt idx="1">
                  <c:v>5.341404780830139</c:v>
                </c:pt>
                <c:pt idx="2">
                  <c:v>3.2573158017268566</c:v>
                </c:pt>
                <c:pt idx="3">
                  <c:v>4.2705733160683934</c:v>
                </c:pt>
                <c:pt idx="4">
                  <c:v>0.38673825384047955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89D-4CCE-92A1-EF3BB92642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1045752"/>
        <c:axId val="661046144"/>
      </c:lineChart>
      <c:catAx>
        <c:axId val="661045752"/>
        <c:scaling>
          <c:orientation val="minMax"/>
        </c:scaling>
        <c:delete val="0"/>
        <c:axPos val="b"/>
        <c:numFmt formatCode="0_)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61046144"/>
        <c:crosses val="autoZero"/>
        <c:auto val="1"/>
        <c:lblAlgn val="ctr"/>
        <c:lblOffset val="100"/>
        <c:noMultiLvlLbl val="0"/>
      </c:catAx>
      <c:valAx>
        <c:axId val="66104614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 Año anterior</a:t>
                </a:r>
              </a:p>
            </c:rich>
          </c:tx>
          <c:layout>
            <c:manualLayout>
              <c:xMode val="edge"/>
              <c:yMode val="edge"/>
              <c:x val="2.4298849436273296E-2"/>
              <c:y val="0.3664307633751219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61045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273716964624701"/>
          <c:y val="5.9037673160945582E-2"/>
          <c:w val="0.58657317992483649"/>
          <c:h val="8.49703832338178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378889155120037E-2"/>
          <c:y val="0.14376932482846172"/>
          <c:w val="0.85706444354476674"/>
          <c:h val="0.63757525487355626"/>
        </c:manualLayout>
      </c:layout>
      <c:lineChart>
        <c:grouping val="standard"/>
        <c:varyColors val="0"/>
        <c:ser>
          <c:idx val="0"/>
          <c:order val="0"/>
          <c:tx>
            <c:strRef>
              <c:f>'Data 1'!$D$703</c:f>
              <c:strCache>
                <c:ptCount val="1"/>
                <c:pt idx="0">
                  <c:v>General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'Data 1'!$C$704:$C$787</c:f>
              <c:numCache>
                <c:formatCode>mmm\-yy</c:formatCode>
                <c:ptCount val="84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</c:numCache>
            </c:numRef>
          </c:cat>
          <c:val>
            <c:numRef>
              <c:f>'Data 1'!$D$704:$D$787</c:f>
              <c:numCache>
                <c:formatCode>0.0</c:formatCode>
                <c:ptCount val="84"/>
                <c:pt idx="0">
                  <c:v>-3.1067073170731763</c:v>
                </c:pt>
                <c:pt idx="1">
                  <c:v>-3.1096849474912536</c:v>
                </c:pt>
                <c:pt idx="2">
                  <c:v>-3.9094035702931684</c:v>
                </c:pt>
                <c:pt idx="3">
                  <c:v>-3.053153027185751</c:v>
                </c:pt>
                <c:pt idx="4">
                  <c:v>-3.0226276577851152</c:v>
                </c:pt>
                <c:pt idx="5">
                  <c:v>-3.8160229824200087</c:v>
                </c:pt>
                <c:pt idx="6">
                  <c:v>-4.2135061951259489</c:v>
                </c:pt>
                <c:pt idx="7">
                  <c:v>-4.9873325294007014</c:v>
                </c:pt>
                <c:pt idx="8">
                  <c:v>-3.0756442227763858</c:v>
                </c:pt>
                <c:pt idx="9">
                  <c:v>-4.1176114218784754</c:v>
                </c:pt>
                <c:pt idx="10">
                  <c:v>-3.480387162506382</c:v>
                </c:pt>
                <c:pt idx="11">
                  <c:v>-1.8911413184020898</c:v>
                </c:pt>
                <c:pt idx="12">
                  <c:v>-2.3064094899468257</c:v>
                </c:pt>
                <c:pt idx="13">
                  <c:v>-2.473856405933228</c:v>
                </c:pt>
                <c:pt idx="14">
                  <c:v>-4.3000511314077228</c:v>
                </c:pt>
                <c:pt idx="15">
                  <c:v>0.18749549289680534</c:v>
                </c:pt>
                <c:pt idx="16">
                  <c:v>-0.31015344433562575</c:v>
                </c:pt>
                <c:pt idx="17">
                  <c:v>-0.70337108431278716</c:v>
                </c:pt>
                <c:pt idx="18">
                  <c:v>-1.6629545551891112</c:v>
                </c:pt>
                <c:pt idx="19">
                  <c:v>1.5463257297888999</c:v>
                </c:pt>
                <c:pt idx="20">
                  <c:v>0.96509537291533665</c:v>
                </c:pt>
                <c:pt idx="21">
                  <c:v>1.271061499578785</c:v>
                </c:pt>
                <c:pt idx="22">
                  <c:v>1.4894335718960372</c:v>
                </c:pt>
                <c:pt idx="23">
                  <c:v>1.0703766946675852</c:v>
                </c:pt>
                <c:pt idx="24">
                  <c:v>0.74723009533625984</c:v>
                </c:pt>
                <c:pt idx="25">
                  <c:v>2.4789816520369934</c:v>
                </c:pt>
                <c:pt idx="26">
                  <c:v>4.7384080289982755</c:v>
                </c:pt>
                <c:pt idx="27">
                  <c:v>1.2483162126867509</c:v>
                </c:pt>
                <c:pt idx="28">
                  <c:v>3.7027181922384189</c:v>
                </c:pt>
                <c:pt idx="29">
                  <c:v>2.9668716443039145</c:v>
                </c:pt>
                <c:pt idx="30">
                  <c:v>4.0148091686176501</c:v>
                </c:pt>
                <c:pt idx="31">
                  <c:v>2.0009402699262546</c:v>
                </c:pt>
                <c:pt idx="32">
                  <c:v>2.1819223841493374</c:v>
                </c:pt>
                <c:pt idx="33">
                  <c:v>1.6460948142294152</c:v>
                </c:pt>
                <c:pt idx="34">
                  <c:v>3.1899734775599375</c:v>
                </c:pt>
                <c:pt idx="35">
                  <c:v>2.4412368328552203</c:v>
                </c:pt>
                <c:pt idx="36">
                  <c:v>3.2491474850809832</c:v>
                </c:pt>
                <c:pt idx="37">
                  <c:v>1.637780410901124</c:v>
                </c:pt>
                <c:pt idx="38">
                  <c:v>1.8704301989457495</c:v>
                </c:pt>
                <c:pt idx="39">
                  <c:v>2.9909104758035765</c:v>
                </c:pt>
                <c:pt idx="40">
                  <c:v>0.9444389618079585</c:v>
                </c:pt>
                <c:pt idx="41">
                  <c:v>1.6759887935074103</c:v>
                </c:pt>
                <c:pt idx="42">
                  <c:v>2.3533845606247716</c:v>
                </c:pt>
                <c:pt idx="43">
                  <c:v>3.8300694741102204</c:v>
                </c:pt>
                <c:pt idx="44">
                  <c:v>1.5654420896598742</c:v>
                </c:pt>
                <c:pt idx="45">
                  <c:v>3.8393861892583203</c:v>
                </c:pt>
                <c:pt idx="46">
                  <c:v>1.6883038342135892</c:v>
                </c:pt>
                <c:pt idx="47">
                  <c:v>2.6487060854935462</c:v>
                </c:pt>
                <c:pt idx="48">
                  <c:v>3.9220138509032942E-2</c:v>
                </c:pt>
                <c:pt idx="49">
                  <c:v>6.5206437653753113E-2</c:v>
                </c:pt>
                <c:pt idx="50">
                  <c:v>-1.6112403899967487</c:v>
                </c:pt>
                <c:pt idx="51">
                  <c:v>1.6260723794497611</c:v>
                </c:pt>
                <c:pt idx="52">
                  <c:v>-0.22681279145932987</c:v>
                </c:pt>
                <c:pt idx="53">
                  <c:v>-1.9611688566401053E-2</c:v>
                </c:pt>
                <c:pt idx="54">
                  <c:v>-0.11046333231051753</c:v>
                </c:pt>
                <c:pt idx="55">
                  <c:v>5.7383527679433222E-2</c:v>
                </c:pt>
                <c:pt idx="56">
                  <c:v>0.38163045943573337</c:v>
                </c:pt>
                <c:pt idx="57">
                  <c:v>0.146793690826863</c:v>
                </c:pt>
                <c:pt idx="58">
                  <c:v>0.41135131384619772</c:v>
                </c:pt>
                <c:pt idx="59">
                  <c:v>1.1181919149440889</c:v>
                </c:pt>
                <c:pt idx="60">
                  <c:v>1.6063635519514508</c:v>
                </c:pt>
                <c:pt idx="61">
                  <c:v>0.65065213313191261</c:v>
                </c:pt>
                <c:pt idx="62">
                  <c:v>3.1654791130271587</c:v>
                </c:pt>
                <c:pt idx="63">
                  <c:v>-0.91500984872742164</c:v>
                </c:pt>
                <c:pt idx="64">
                  <c:v>1.3139973543677463</c:v>
                </c:pt>
                <c:pt idx="65">
                  <c:v>1.896822283248345</c:v>
                </c:pt>
                <c:pt idx="66">
                  <c:v>2.8537199729679941</c:v>
                </c:pt>
                <c:pt idx="67">
                  <c:v>2.0170104096781882</c:v>
                </c:pt>
                <c:pt idx="68">
                  <c:v>1.5885022692889494</c:v>
                </c:pt>
                <c:pt idx="69">
                  <c:v>0.92767481210402902</c:v>
                </c:pt>
                <c:pt idx="70">
                  <c:v>3.5606404611952414</c:v>
                </c:pt>
                <c:pt idx="71">
                  <c:v>1.834157993516472</c:v>
                </c:pt>
                <c:pt idx="72">
                  <c:v>0.87933065269485411</c:v>
                </c:pt>
                <c:pt idx="73">
                  <c:v>0.82203605972024363</c:v>
                </c:pt>
                <c:pt idx="74">
                  <c:v>-1.3378088181237757</c:v>
                </c:pt>
                <c:pt idx="75">
                  <c:v>0.3319754005248976</c:v>
                </c:pt>
                <c:pt idx="76">
                  <c:v>1.1663894154512855</c:v>
                </c:pt>
                <c:pt idx="77">
                  <c:v>-0.66895104625869228</c:v>
                </c:pt>
                <c:pt idx="78">
                  <c:v>-2.0458142938207358</c:v>
                </c:pt>
                <c:pt idx="79">
                  <c:v>-2.784318716985934</c:v>
                </c:pt>
                <c:pt idx="80">
                  <c:v>-2.1574107203295556</c:v>
                </c:pt>
                <c:pt idx="81">
                  <c:v>-1.5146936985233173</c:v>
                </c:pt>
                <c:pt idx="82">
                  <c:v>-4.0921179307781053</c:v>
                </c:pt>
                <c:pt idx="83">
                  <c:v>-3.1058892519058356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352-4407-97E1-56D1937A5EA9}"/>
            </c:ext>
          </c:extLst>
        </c:ser>
        <c:ser>
          <c:idx val="1"/>
          <c:order val="1"/>
          <c:tx>
            <c:strRef>
              <c:f>'Data 1'!$E$703</c:f>
              <c:strCache>
                <c:ptCount val="1"/>
                <c:pt idx="0">
                  <c:v>Industria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'Data 1'!$C$704:$C$787</c:f>
              <c:numCache>
                <c:formatCode>mmm\-yy</c:formatCode>
                <c:ptCount val="84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</c:numCache>
            </c:numRef>
          </c:cat>
          <c:val>
            <c:numRef>
              <c:f>'Data 1'!$E$704:$E$787</c:f>
              <c:numCache>
                <c:formatCode>0.0</c:formatCode>
                <c:ptCount val="84"/>
                <c:pt idx="0">
                  <c:v>-3.6856724407858255</c:v>
                </c:pt>
                <c:pt idx="1">
                  <c:v>-4.4724617178688248</c:v>
                </c:pt>
                <c:pt idx="2">
                  <c:v>-6.3225446428571423</c:v>
                </c:pt>
                <c:pt idx="3">
                  <c:v>-4.6755474132470614</c:v>
                </c:pt>
                <c:pt idx="4">
                  <c:v>-3.4818282735653239</c:v>
                </c:pt>
                <c:pt idx="5">
                  <c:v>-5.5106158132385508</c:v>
                </c:pt>
                <c:pt idx="6">
                  <c:v>-4.8057987152917425</c:v>
                </c:pt>
                <c:pt idx="7">
                  <c:v>-5.2010578422730047</c:v>
                </c:pt>
                <c:pt idx="8">
                  <c:v>-3.4227285662417728</c:v>
                </c:pt>
                <c:pt idx="9">
                  <c:v>-4.1729028932787404</c:v>
                </c:pt>
                <c:pt idx="10">
                  <c:v>-2.9729538874373129</c:v>
                </c:pt>
                <c:pt idx="11">
                  <c:v>-0.88828230722076684</c:v>
                </c:pt>
                <c:pt idx="12">
                  <c:v>-1.4241369184948893</c:v>
                </c:pt>
                <c:pt idx="13">
                  <c:v>-0.42525940823902042</c:v>
                </c:pt>
                <c:pt idx="14">
                  <c:v>-2.2467782609558951</c:v>
                </c:pt>
                <c:pt idx="15">
                  <c:v>3.5564960489056441</c:v>
                </c:pt>
                <c:pt idx="16">
                  <c:v>1.3011561387366477</c:v>
                </c:pt>
                <c:pt idx="17">
                  <c:v>2.2378347601521131</c:v>
                </c:pt>
                <c:pt idx="18">
                  <c:v>9.639754781969323E-2</c:v>
                </c:pt>
                <c:pt idx="19">
                  <c:v>4.2513113972341365</c:v>
                </c:pt>
                <c:pt idx="20">
                  <c:v>3.3672360011786306</c:v>
                </c:pt>
                <c:pt idx="21">
                  <c:v>2.8217089543747909</c:v>
                </c:pt>
                <c:pt idx="22">
                  <c:v>3.2636722811395291</c:v>
                </c:pt>
                <c:pt idx="23">
                  <c:v>2.7435786722059374</c:v>
                </c:pt>
                <c:pt idx="24">
                  <c:v>2.5585650758526812</c:v>
                </c:pt>
                <c:pt idx="25">
                  <c:v>4.529010993428062</c:v>
                </c:pt>
                <c:pt idx="26">
                  <c:v>6.3518825094709408</c:v>
                </c:pt>
                <c:pt idx="27">
                  <c:v>2.0069101678183543</c:v>
                </c:pt>
                <c:pt idx="28">
                  <c:v>4.2798329532328205</c:v>
                </c:pt>
                <c:pt idx="29">
                  <c:v>4.5040027845457686</c:v>
                </c:pt>
                <c:pt idx="30">
                  <c:v>6.9274468430449376</c:v>
                </c:pt>
                <c:pt idx="31">
                  <c:v>3.1962582622418356</c:v>
                </c:pt>
                <c:pt idx="32">
                  <c:v>3.3519113758563979</c:v>
                </c:pt>
                <c:pt idx="33">
                  <c:v>4.3316869033367844</c:v>
                </c:pt>
                <c:pt idx="34">
                  <c:v>4.4623888681923907</c:v>
                </c:pt>
                <c:pt idx="35">
                  <c:v>4.4399263987642268</c:v>
                </c:pt>
                <c:pt idx="36">
                  <c:v>4.2021513853303105</c:v>
                </c:pt>
                <c:pt idx="37">
                  <c:v>1.8496265177223803</c:v>
                </c:pt>
                <c:pt idx="38">
                  <c:v>2.7790245719251816</c:v>
                </c:pt>
                <c:pt idx="39">
                  <c:v>3.1277520250065249</c:v>
                </c:pt>
                <c:pt idx="40">
                  <c:v>2.7616829508445129</c:v>
                </c:pt>
                <c:pt idx="41">
                  <c:v>2.6997449659320161</c:v>
                </c:pt>
                <c:pt idx="42">
                  <c:v>1.9541172065535406</c:v>
                </c:pt>
                <c:pt idx="43">
                  <c:v>4.4403319998670199</c:v>
                </c:pt>
                <c:pt idx="44">
                  <c:v>2.0809754334572883</c:v>
                </c:pt>
                <c:pt idx="45">
                  <c:v>2.6322640363310335</c:v>
                </c:pt>
                <c:pt idx="46">
                  <c:v>2.1946776416612801</c:v>
                </c:pt>
                <c:pt idx="47">
                  <c:v>2.6796880947461243</c:v>
                </c:pt>
                <c:pt idx="48">
                  <c:v>-0.28371194775718145</c:v>
                </c:pt>
                <c:pt idx="49">
                  <c:v>-0.30865071499363017</c:v>
                </c:pt>
                <c:pt idx="50">
                  <c:v>-2.7206080484654893</c:v>
                </c:pt>
                <c:pt idx="51">
                  <c:v>1.4667104584056734</c:v>
                </c:pt>
                <c:pt idx="52">
                  <c:v>-0.59424549248671132</c:v>
                </c:pt>
                <c:pt idx="53">
                  <c:v>-0.2918801716070174</c:v>
                </c:pt>
                <c:pt idx="54">
                  <c:v>0.30769841584945556</c:v>
                </c:pt>
                <c:pt idx="55">
                  <c:v>0.41274085391731496</c:v>
                </c:pt>
                <c:pt idx="56">
                  <c:v>0.1295059209361682</c:v>
                </c:pt>
                <c:pt idx="57">
                  <c:v>-2.9123568482658513E-2</c:v>
                </c:pt>
                <c:pt idx="58">
                  <c:v>-0.29520504017807037</c:v>
                </c:pt>
                <c:pt idx="59">
                  <c:v>2.177620081554843</c:v>
                </c:pt>
                <c:pt idx="60">
                  <c:v>2.3530233904700992</c:v>
                </c:pt>
                <c:pt idx="61">
                  <c:v>1.3226912079380426</c:v>
                </c:pt>
                <c:pt idx="62">
                  <c:v>4.6487415826925949</c:v>
                </c:pt>
                <c:pt idx="63">
                  <c:v>-0.79997780408403996</c:v>
                </c:pt>
                <c:pt idx="64">
                  <c:v>1.5385185734410944</c:v>
                </c:pt>
                <c:pt idx="65">
                  <c:v>1.6021411445458433</c:v>
                </c:pt>
                <c:pt idx="66">
                  <c:v>3.2713887074749204</c:v>
                </c:pt>
                <c:pt idx="67">
                  <c:v>2.3119921383814024</c:v>
                </c:pt>
                <c:pt idx="68">
                  <c:v>2.166185912347629</c:v>
                </c:pt>
                <c:pt idx="69">
                  <c:v>2.5485847460812616</c:v>
                </c:pt>
                <c:pt idx="70">
                  <c:v>4.5433476800832429</c:v>
                </c:pt>
                <c:pt idx="71">
                  <c:v>0.57011951778254133</c:v>
                </c:pt>
                <c:pt idx="72">
                  <c:v>-6.7300001950731936E-2</c:v>
                </c:pt>
                <c:pt idx="73">
                  <c:v>5.2329112741200667E-2</c:v>
                </c:pt>
                <c:pt idx="74">
                  <c:v>-2.1722860115733544</c:v>
                </c:pt>
                <c:pt idx="75">
                  <c:v>0.3393528057205053</c:v>
                </c:pt>
                <c:pt idx="76">
                  <c:v>-0.13874183066194812</c:v>
                </c:pt>
                <c:pt idx="77">
                  <c:v>-1.4570566175798105</c:v>
                </c:pt>
                <c:pt idx="78">
                  <c:v>-3.3249013069640898</c:v>
                </c:pt>
                <c:pt idx="79">
                  <c:v>-4.1910663568293423</c:v>
                </c:pt>
                <c:pt idx="80">
                  <c:v>-3.3843968013989367</c:v>
                </c:pt>
                <c:pt idx="81">
                  <c:v>-3.6078222939041837</c:v>
                </c:pt>
                <c:pt idx="82">
                  <c:v>-5.1448632801896599</c:v>
                </c:pt>
                <c:pt idx="83">
                  <c:v>-3.0910833737025967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352-4407-97E1-56D1937A5EA9}"/>
            </c:ext>
          </c:extLst>
        </c:ser>
        <c:ser>
          <c:idx val="2"/>
          <c:order val="2"/>
          <c:tx>
            <c:strRef>
              <c:f>'Data 1'!$F$703</c:f>
              <c:strCache>
                <c:ptCount val="1"/>
                <c:pt idx="0">
                  <c:v>Servicios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'Data 1'!$C$704:$C$787</c:f>
              <c:numCache>
                <c:formatCode>mmm\-yy</c:formatCode>
                <c:ptCount val="84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</c:numCache>
            </c:numRef>
          </c:cat>
          <c:val>
            <c:numRef>
              <c:f>'Data 1'!$F$704:$F$787</c:f>
              <c:numCache>
                <c:formatCode>0.0</c:formatCode>
                <c:ptCount val="84"/>
                <c:pt idx="0">
                  <c:v>-2.3692609869874648</c:v>
                </c:pt>
                <c:pt idx="1">
                  <c:v>-2.9106173525588308</c:v>
                </c:pt>
                <c:pt idx="2">
                  <c:v>-2.9857931557221828</c:v>
                </c:pt>
                <c:pt idx="3">
                  <c:v>-3.0316789862724458</c:v>
                </c:pt>
                <c:pt idx="4">
                  <c:v>-5.4012265067541314</c:v>
                </c:pt>
                <c:pt idx="5">
                  <c:v>-4.2284157671118816</c:v>
                </c:pt>
                <c:pt idx="6">
                  <c:v>-6.3067927142333229</c:v>
                </c:pt>
                <c:pt idx="7">
                  <c:v>-7.5119745977073382</c:v>
                </c:pt>
                <c:pt idx="8">
                  <c:v>-5.8027682740404041</c:v>
                </c:pt>
                <c:pt idx="9">
                  <c:v>-4.4463726403115249</c:v>
                </c:pt>
                <c:pt idx="10">
                  <c:v>-5.6744669786791491</c:v>
                </c:pt>
                <c:pt idx="11">
                  <c:v>-6.4751678416457352</c:v>
                </c:pt>
                <c:pt idx="12">
                  <c:v>-6.0092627520013542</c:v>
                </c:pt>
                <c:pt idx="13">
                  <c:v>-7.3500551944069681</c:v>
                </c:pt>
                <c:pt idx="14">
                  <c:v>-6.7138965728403388</c:v>
                </c:pt>
                <c:pt idx="15">
                  <c:v>-4.6314345141512998</c:v>
                </c:pt>
                <c:pt idx="16">
                  <c:v>-2.3479000320268617</c:v>
                </c:pt>
                <c:pt idx="17">
                  <c:v>-6.4188830634034355</c:v>
                </c:pt>
                <c:pt idx="18">
                  <c:v>-4.5002337642569001</c:v>
                </c:pt>
                <c:pt idx="19">
                  <c:v>-3.7706864045806809</c:v>
                </c:pt>
                <c:pt idx="20">
                  <c:v>-2.9211424029321864</c:v>
                </c:pt>
                <c:pt idx="21">
                  <c:v>-2.8293946977918649</c:v>
                </c:pt>
                <c:pt idx="22">
                  <c:v>-3.5989150329679975</c:v>
                </c:pt>
                <c:pt idx="23">
                  <c:v>-2.2288127976992977</c:v>
                </c:pt>
                <c:pt idx="24">
                  <c:v>-2.9007480407130193</c:v>
                </c:pt>
                <c:pt idx="25">
                  <c:v>-2.0232776214904158</c:v>
                </c:pt>
                <c:pt idx="26">
                  <c:v>-0.88846132080812046</c:v>
                </c:pt>
                <c:pt idx="27">
                  <c:v>-2.1992326664839523</c:v>
                </c:pt>
                <c:pt idx="28">
                  <c:v>-0.43993078723860712</c:v>
                </c:pt>
                <c:pt idx="29">
                  <c:v>-1.7181935718012076</c:v>
                </c:pt>
                <c:pt idx="30">
                  <c:v>-2.3373636632738948</c:v>
                </c:pt>
                <c:pt idx="31">
                  <c:v>-0.34951503277459439</c:v>
                </c:pt>
                <c:pt idx="32">
                  <c:v>-0.1091715471655208</c:v>
                </c:pt>
                <c:pt idx="33">
                  <c:v>-3.5704924384879155</c:v>
                </c:pt>
                <c:pt idx="34">
                  <c:v>0.27793663502229116</c:v>
                </c:pt>
                <c:pt idx="35">
                  <c:v>-1.0869565217391242</c:v>
                </c:pt>
                <c:pt idx="36">
                  <c:v>1.2824487077922608</c:v>
                </c:pt>
                <c:pt idx="37">
                  <c:v>0.81746630484962335</c:v>
                </c:pt>
                <c:pt idx="38">
                  <c:v>-0.21696928171748286</c:v>
                </c:pt>
                <c:pt idx="39">
                  <c:v>1.4419147694103795</c:v>
                </c:pt>
                <c:pt idx="40">
                  <c:v>-4.1926982756662179</c:v>
                </c:pt>
                <c:pt idx="41">
                  <c:v>-0.84815195190344195</c:v>
                </c:pt>
                <c:pt idx="42">
                  <c:v>3.3352374068849722</c:v>
                </c:pt>
                <c:pt idx="43">
                  <c:v>0.95027731592169928</c:v>
                </c:pt>
                <c:pt idx="44">
                  <c:v>-1.7736996095128466</c:v>
                </c:pt>
                <c:pt idx="45">
                  <c:v>3.2394166449996487</c:v>
                </c:pt>
                <c:pt idx="46">
                  <c:v>-0.34674301096119242</c:v>
                </c:pt>
                <c:pt idx="47">
                  <c:v>-0.59359245405756766</c:v>
                </c:pt>
                <c:pt idx="48">
                  <c:v>-1.8488709531150782</c:v>
                </c:pt>
                <c:pt idx="49">
                  <c:v>-0.96943163161599122</c:v>
                </c:pt>
                <c:pt idx="50">
                  <c:v>-1.0345616845960137</c:v>
                </c:pt>
                <c:pt idx="51">
                  <c:v>1.0381538815675828</c:v>
                </c:pt>
                <c:pt idx="52">
                  <c:v>1.0587719194242506</c:v>
                </c:pt>
                <c:pt idx="53">
                  <c:v>-0.93803826637495202</c:v>
                </c:pt>
                <c:pt idx="54">
                  <c:v>-3.1305701586155421</c:v>
                </c:pt>
                <c:pt idx="55">
                  <c:v>-2.2866073575378731</c:v>
                </c:pt>
                <c:pt idx="56">
                  <c:v>-1.27954010732374</c:v>
                </c:pt>
                <c:pt idx="57">
                  <c:v>-0.70631331921470197</c:v>
                </c:pt>
                <c:pt idx="58">
                  <c:v>0.13734848744979544</c:v>
                </c:pt>
                <c:pt idx="59">
                  <c:v>7.3619631901844507E-2</c:v>
                </c:pt>
                <c:pt idx="60">
                  <c:v>1.1780331466189509</c:v>
                </c:pt>
                <c:pt idx="61">
                  <c:v>-0.98794392628764882</c:v>
                </c:pt>
                <c:pt idx="62">
                  <c:v>-0.49609140108238803</c:v>
                </c:pt>
                <c:pt idx="63">
                  <c:v>-4.38447606137583</c:v>
                </c:pt>
                <c:pt idx="64">
                  <c:v>-2.3675442301374972</c:v>
                </c:pt>
                <c:pt idx="65">
                  <c:v>1.2899739185601167</c:v>
                </c:pt>
                <c:pt idx="66">
                  <c:v>0.17468876285418045</c:v>
                </c:pt>
                <c:pt idx="67">
                  <c:v>0.65454366495238947</c:v>
                </c:pt>
                <c:pt idx="68">
                  <c:v>4.3438956525809758E-2</c:v>
                </c:pt>
                <c:pt idx="69">
                  <c:v>-3.0955290645391931</c:v>
                </c:pt>
                <c:pt idx="70">
                  <c:v>0.2274571660437319</c:v>
                </c:pt>
                <c:pt idx="71">
                  <c:v>1.412924169177221</c:v>
                </c:pt>
                <c:pt idx="72">
                  <c:v>-1.1300724844472421</c:v>
                </c:pt>
                <c:pt idx="73">
                  <c:v>0.63672502363514294</c:v>
                </c:pt>
                <c:pt idx="74">
                  <c:v>-5.8107778307203706E-2</c:v>
                </c:pt>
                <c:pt idx="75">
                  <c:v>1.047201505873363</c:v>
                </c:pt>
                <c:pt idx="76">
                  <c:v>4.1024778293157649</c:v>
                </c:pt>
                <c:pt idx="77">
                  <c:v>0.79567597661687195</c:v>
                </c:pt>
                <c:pt idx="78">
                  <c:v>0.87657091040143076</c:v>
                </c:pt>
                <c:pt idx="79">
                  <c:v>-3.7892678156714599E-2</c:v>
                </c:pt>
                <c:pt idx="80">
                  <c:v>0.78508226347782095</c:v>
                </c:pt>
                <c:pt idx="81">
                  <c:v>2.6316728730681804</c:v>
                </c:pt>
                <c:pt idx="82">
                  <c:v>-1.3901560076635455</c:v>
                </c:pt>
                <c:pt idx="83">
                  <c:v>-2.6425478997789242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352-4407-97E1-56D1937A5E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1046928"/>
        <c:axId val="661047320"/>
      </c:lineChart>
      <c:dateAx>
        <c:axId val="661046928"/>
        <c:scaling>
          <c:orientation val="minMax"/>
          <c:min val="42736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mmm\-yy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61047320"/>
        <c:crosses val="autoZero"/>
        <c:auto val="1"/>
        <c:lblOffset val="100"/>
        <c:baseTimeUnit val="months"/>
        <c:majorUnit val="1"/>
        <c:majorTimeUnit val="months"/>
        <c:minorUnit val="12"/>
        <c:minorTimeUnit val="months"/>
      </c:dateAx>
      <c:valAx>
        <c:axId val="661047320"/>
        <c:scaling>
          <c:orientation val="minMax"/>
          <c:max val="6"/>
          <c:min val="-6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 Año anterior</a:t>
                </a:r>
              </a:p>
            </c:rich>
          </c:tx>
          <c:layout>
            <c:manualLayout>
              <c:xMode val="edge"/>
              <c:yMode val="edge"/>
              <c:x val="2.4035577661921326E-2"/>
              <c:y val="0.30199809964407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610469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9853509690599"/>
          <c:y val="3.5866102790563639E-2"/>
          <c:w val="0.52955406436264429"/>
          <c:h val="8.57475513731515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035343749570569E-2"/>
          <c:y val="0.14602215508559918"/>
          <c:w val="0.8515198361984857"/>
          <c:h val="0.65237409900801679"/>
        </c:manualLayout>
      </c:layout>
      <c:lineChart>
        <c:grouping val="standard"/>
        <c:varyColors val="0"/>
        <c:ser>
          <c:idx val="0"/>
          <c:order val="0"/>
          <c:tx>
            <c:strRef>
              <c:f>'Data 1'!$G$703</c:f>
              <c:strCache>
                <c:ptCount val="1"/>
                <c:pt idx="0">
                  <c:v>General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'Data 1'!$C$704:$C$787</c:f>
              <c:numCache>
                <c:formatCode>mmm\-yy</c:formatCode>
                <c:ptCount val="84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</c:numCache>
            </c:numRef>
          </c:cat>
          <c:val>
            <c:numRef>
              <c:f>'Data 1'!$G$704:$G$787</c:f>
              <c:numCache>
                <c:formatCode>0.0</c:formatCode>
                <c:ptCount val="84"/>
                <c:pt idx="0">
                  <c:v>-1.9292497519191598</c:v>
                </c:pt>
                <c:pt idx="1">
                  <c:v>-2.2965975225097912</c:v>
                </c:pt>
                <c:pt idx="2">
                  <c:v>-2.7722599756055066</c:v>
                </c:pt>
                <c:pt idx="3">
                  <c:v>-2.8976452270608744</c:v>
                </c:pt>
                <c:pt idx="4">
                  <c:v>-2.9963226268710397</c:v>
                </c:pt>
                <c:pt idx="5">
                  <c:v>-3.2624842209040161</c:v>
                </c:pt>
                <c:pt idx="6">
                  <c:v>-3.4664511965098233</c:v>
                </c:pt>
                <c:pt idx="7">
                  <c:v>-3.895327856761277</c:v>
                </c:pt>
                <c:pt idx="8">
                  <c:v>-3.9573235705767762</c:v>
                </c:pt>
                <c:pt idx="9">
                  <c:v>-4.0595194143830726</c:v>
                </c:pt>
                <c:pt idx="10">
                  <c:v>-3.8152529303418836</c:v>
                </c:pt>
                <c:pt idx="11">
                  <c:v>-3.4836544025338201</c:v>
                </c:pt>
                <c:pt idx="12">
                  <c:v>-3.4199154393211639</c:v>
                </c:pt>
                <c:pt idx="13">
                  <c:v>-3.366878232271997</c:v>
                </c:pt>
                <c:pt idx="14">
                  <c:v>-3.3982517181140759</c:v>
                </c:pt>
                <c:pt idx="15">
                  <c:v>-3.1300001197889338</c:v>
                </c:pt>
                <c:pt idx="16">
                  <c:v>-2.9022010574203394</c:v>
                </c:pt>
                <c:pt idx="17">
                  <c:v>-2.6363108174990657</c:v>
                </c:pt>
                <c:pt idx="18">
                  <c:v>-2.4249633098291534</c:v>
                </c:pt>
                <c:pt idx="19">
                  <c:v>-1.9283550663872107</c:v>
                </c:pt>
                <c:pt idx="20">
                  <c:v>-1.5852699967306871</c:v>
                </c:pt>
                <c:pt idx="21">
                  <c:v>-1.1297458137363603</c:v>
                </c:pt>
                <c:pt idx="22">
                  <c:v>-0.71066363030088953</c:v>
                </c:pt>
                <c:pt idx="23">
                  <c:v>-0.48242108067930722</c:v>
                </c:pt>
                <c:pt idx="24">
                  <c:v>-0.22911831163776597</c:v>
                </c:pt>
                <c:pt idx="25">
                  <c:v>0.19934028486736644</c:v>
                </c:pt>
                <c:pt idx="26">
                  <c:v>0.97856901177515443</c:v>
                </c:pt>
                <c:pt idx="27">
                  <c:v>1.069566423263546</c:v>
                </c:pt>
                <c:pt idx="28">
                  <c:v>1.4163700250124256</c:v>
                </c:pt>
                <c:pt idx="29">
                  <c:v>1.7337269161302515</c:v>
                </c:pt>
                <c:pt idx="30">
                  <c:v>2.1999939801379931</c:v>
                </c:pt>
                <c:pt idx="31">
                  <c:v>2.2442831777965253</c:v>
                </c:pt>
                <c:pt idx="32">
                  <c:v>2.3382833151920579</c:v>
                </c:pt>
                <c:pt idx="33">
                  <c:v>2.3689768353569063</c:v>
                </c:pt>
                <c:pt idx="34">
                  <c:v>2.5120011564831124</c:v>
                </c:pt>
                <c:pt idx="35">
                  <c:v>2.6172970421205255</c:v>
                </c:pt>
                <c:pt idx="36">
                  <c:v>2.822804954475977</c:v>
                </c:pt>
                <c:pt idx="37">
                  <c:v>2.748497382111581</c:v>
                </c:pt>
                <c:pt idx="38">
                  <c:v>2.5055203860595787</c:v>
                </c:pt>
                <c:pt idx="39">
                  <c:v>2.6541402665501312</c:v>
                </c:pt>
                <c:pt idx="40">
                  <c:v>2.4139535207881035</c:v>
                </c:pt>
                <c:pt idx="41">
                  <c:v>2.3028299607736669</c:v>
                </c:pt>
                <c:pt idx="42">
                  <c:v>2.1708266742893612</c:v>
                </c:pt>
                <c:pt idx="43">
                  <c:v>2.311298316020749</c:v>
                </c:pt>
                <c:pt idx="44">
                  <c:v>2.2579213724680747</c:v>
                </c:pt>
                <c:pt idx="45">
                  <c:v>2.4419241230962729</c:v>
                </c:pt>
                <c:pt idx="46">
                  <c:v>2.315790921879457</c:v>
                </c:pt>
                <c:pt idx="47">
                  <c:v>2.3321102885956568</c:v>
                </c:pt>
                <c:pt idx="48">
                  <c:v>2.0682706514611793</c:v>
                </c:pt>
                <c:pt idx="49">
                  <c:v>1.9316039852795841</c:v>
                </c:pt>
                <c:pt idx="50">
                  <c:v>1.6288646595685741</c:v>
                </c:pt>
                <c:pt idx="51">
                  <c:v>1.5144472254856822</c:v>
                </c:pt>
                <c:pt idx="52">
                  <c:v>1.4120725396975509</c:v>
                </c:pt>
                <c:pt idx="53">
                  <c:v>1.265567955367497</c:v>
                </c:pt>
                <c:pt idx="54">
                  <c:v>1.0634112925241856</c:v>
                </c:pt>
                <c:pt idx="55">
                  <c:v>0.7768111433384961</c:v>
                </c:pt>
                <c:pt idx="56">
                  <c:v>0.67650167669082162</c:v>
                </c:pt>
                <c:pt idx="57">
                  <c:v>0.37105642094246161</c:v>
                </c:pt>
                <c:pt idx="58">
                  <c:v>0.26464319810672876</c:v>
                </c:pt>
                <c:pt idx="59">
                  <c:v>0.15038199374819428</c:v>
                </c:pt>
                <c:pt idx="60">
                  <c:v>0.27777428323414455</c:v>
                </c:pt>
                <c:pt idx="61">
                  <c:v>0.32749050025957516</c:v>
                </c:pt>
                <c:pt idx="62">
                  <c:v>0.73213745842990452</c:v>
                </c:pt>
                <c:pt idx="63">
                  <c:v>0.5137498962185072</c:v>
                </c:pt>
                <c:pt idx="64">
                  <c:v>0.64579336793109121</c:v>
                </c:pt>
                <c:pt idx="65">
                  <c:v>0.80970878835588955</c:v>
                </c:pt>
                <c:pt idx="66">
                  <c:v>1.0526412924300788</c:v>
                </c:pt>
                <c:pt idx="67">
                  <c:v>1.2045110233855683</c:v>
                </c:pt>
                <c:pt idx="68">
                  <c:v>1.3072657273986987</c:v>
                </c:pt>
                <c:pt idx="69">
                  <c:v>1.3736775115332556</c:v>
                </c:pt>
                <c:pt idx="70">
                  <c:v>1.6407485669119648</c:v>
                </c:pt>
                <c:pt idx="71">
                  <c:v>1.6965220377023638</c:v>
                </c:pt>
                <c:pt idx="72">
                  <c:v>1.6365198089402622</c:v>
                </c:pt>
                <c:pt idx="73">
                  <c:v>1.650581038630583</c:v>
                </c:pt>
                <c:pt idx="74">
                  <c:v>1.2664675800640346</c:v>
                </c:pt>
                <c:pt idx="75">
                  <c:v>1.3744279474524834</c:v>
                </c:pt>
                <c:pt idx="76">
                  <c:v>1.3616407028726574</c:v>
                </c:pt>
                <c:pt idx="77">
                  <c:v>1.1406961166906537</c:v>
                </c:pt>
                <c:pt idx="78">
                  <c:v>0.7360968024990866</c:v>
                </c:pt>
                <c:pt idx="79">
                  <c:v>0.36287952946676416</c:v>
                </c:pt>
                <c:pt idx="80">
                  <c:v>4.3871339433376733E-2</c:v>
                </c:pt>
                <c:pt idx="81">
                  <c:v>-0.16269361739789101</c:v>
                </c:pt>
                <c:pt idx="82">
                  <c:v>-0.81368729734100365</c:v>
                </c:pt>
                <c:pt idx="83">
                  <c:v>-1.19842088099954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0BD-418B-86F7-4D28AA69C36B}"/>
            </c:ext>
          </c:extLst>
        </c:ser>
        <c:ser>
          <c:idx val="1"/>
          <c:order val="1"/>
          <c:tx>
            <c:strRef>
              <c:f>'Data 1'!$H$703</c:f>
              <c:strCache>
                <c:ptCount val="1"/>
                <c:pt idx="0">
                  <c:v>Industria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'Data 1'!$C$704:$C$787</c:f>
              <c:numCache>
                <c:formatCode>mmm\-yy</c:formatCode>
                <c:ptCount val="84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</c:numCache>
            </c:numRef>
          </c:cat>
          <c:val>
            <c:numRef>
              <c:f>'Data 1'!$H$704:$H$787</c:f>
              <c:numCache>
                <c:formatCode>0.0</c:formatCode>
                <c:ptCount val="84"/>
                <c:pt idx="0">
                  <c:v>-1.0905653110754865</c:v>
                </c:pt>
                <c:pt idx="1">
                  <c:v>-1.7221008321955278</c:v>
                </c:pt>
                <c:pt idx="2">
                  <c:v>-2.6095194397727783</c:v>
                </c:pt>
                <c:pt idx="3">
                  <c:v>-2.9489186582643101</c:v>
                </c:pt>
                <c:pt idx="4">
                  <c:v>-3.15302880530548</c:v>
                </c:pt>
                <c:pt idx="5">
                  <c:v>-3.68864340883579</c:v>
                </c:pt>
                <c:pt idx="6">
                  <c:v>-4.0564341843512324</c:v>
                </c:pt>
                <c:pt idx="7">
                  <c:v>-4.5616628907197532</c:v>
                </c:pt>
                <c:pt idx="8">
                  <c:v>-4.7401930174085782</c:v>
                </c:pt>
                <c:pt idx="9">
                  <c:v>-4.9210495613312695</c:v>
                </c:pt>
                <c:pt idx="10">
                  <c:v>-4.6190706433859807</c:v>
                </c:pt>
                <c:pt idx="11">
                  <c:v>-4.1782885941413657</c:v>
                </c:pt>
                <c:pt idx="12">
                  <c:v>-3.9988285141010382</c:v>
                </c:pt>
                <c:pt idx="13">
                  <c:v>-3.6562002409496586</c:v>
                </c:pt>
                <c:pt idx="14">
                  <c:v>-3.2929945804509919</c:v>
                </c:pt>
                <c:pt idx="15">
                  <c:v>-2.6022355437503197</c:v>
                </c:pt>
                <c:pt idx="16">
                  <c:v>-2.191391291954814</c:v>
                </c:pt>
                <c:pt idx="17">
                  <c:v>-1.5214861354457931</c:v>
                </c:pt>
                <c:pt idx="18">
                  <c:v>-1.1185926965566861</c:v>
                </c:pt>
                <c:pt idx="19">
                  <c:v>-0.41693753630807073</c:v>
                </c:pt>
                <c:pt idx="20">
                  <c:v>0.17159753052162774</c:v>
                </c:pt>
                <c:pt idx="21">
                  <c:v>0.77601886743192683</c:v>
                </c:pt>
                <c:pt idx="22">
                  <c:v>1.3090218065599846</c:v>
                </c:pt>
                <c:pt idx="23">
                  <c:v>1.5822168672595005</c:v>
                </c:pt>
                <c:pt idx="24">
                  <c:v>1.9130294922102165</c:v>
                </c:pt>
                <c:pt idx="25">
                  <c:v>2.3450206895587078</c:v>
                </c:pt>
                <c:pt idx="26">
                  <c:v>3.0959188090166734</c:v>
                </c:pt>
                <c:pt idx="27">
                  <c:v>2.9601987442216426</c:v>
                </c:pt>
                <c:pt idx="28">
                  <c:v>3.2215648173920197</c:v>
                </c:pt>
                <c:pt idx="29">
                  <c:v>3.4181260831323002</c:v>
                </c:pt>
                <c:pt idx="30">
                  <c:v>3.9675925804982581</c:v>
                </c:pt>
                <c:pt idx="31">
                  <c:v>3.8883800875909813</c:v>
                </c:pt>
                <c:pt idx="32">
                  <c:v>3.8855356244790418</c:v>
                </c:pt>
                <c:pt idx="33">
                  <c:v>4.0126529917865916</c:v>
                </c:pt>
                <c:pt idx="34">
                  <c:v>4.1131625680589368</c:v>
                </c:pt>
                <c:pt idx="35">
                  <c:v>4.2387601989553714</c:v>
                </c:pt>
                <c:pt idx="36">
                  <c:v>4.3711970851252557</c:v>
                </c:pt>
                <c:pt idx="37">
                  <c:v>4.1336683786330486</c:v>
                </c:pt>
                <c:pt idx="38">
                  <c:v>3.8274990800098108</c:v>
                </c:pt>
                <c:pt idx="39">
                  <c:v>3.9226216534484326</c:v>
                </c:pt>
                <c:pt idx="40">
                  <c:v>3.7883840471474972</c:v>
                </c:pt>
                <c:pt idx="41">
                  <c:v>3.6314566246189672</c:v>
                </c:pt>
                <c:pt idx="42">
                  <c:v>3.2375106998497438</c:v>
                </c:pt>
                <c:pt idx="43">
                  <c:v>3.331224822162282</c:v>
                </c:pt>
                <c:pt idx="44">
                  <c:v>3.2199388908191962</c:v>
                </c:pt>
                <c:pt idx="45">
                  <c:v>3.0775796149787427</c:v>
                </c:pt>
                <c:pt idx="46">
                  <c:v>2.8880331876067755</c:v>
                </c:pt>
                <c:pt idx="47">
                  <c:v>2.759578296066767</c:v>
                </c:pt>
                <c:pt idx="48">
                  <c:v>2.3940600487325936</c:v>
                </c:pt>
                <c:pt idx="49">
                  <c:v>2.2055861282983313</c:v>
                </c:pt>
                <c:pt idx="50">
                  <c:v>1.7224655576464798</c:v>
                </c:pt>
                <c:pt idx="51">
                  <c:v>1.5816659332800187</c:v>
                </c:pt>
                <c:pt idx="52">
                  <c:v>1.2878025260867121</c:v>
                </c:pt>
                <c:pt idx="53">
                  <c:v>1.0287121190575732</c:v>
                </c:pt>
                <c:pt idx="54">
                  <c:v>0.89558947132717392</c:v>
                </c:pt>
                <c:pt idx="55">
                  <c:v>0.6001117577751458</c:v>
                </c:pt>
                <c:pt idx="56">
                  <c:v>0.43364861385013498</c:v>
                </c:pt>
                <c:pt idx="57">
                  <c:v>0.21030655139946397</c:v>
                </c:pt>
                <c:pt idx="58">
                  <c:v>1.6883770515896401E-3</c:v>
                </c:pt>
                <c:pt idx="59">
                  <c:v>-3.1052860473967936E-2</c:v>
                </c:pt>
                <c:pt idx="60">
                  <c:v>0.18098247399429557</c:v>
                </c:pt>
                <c:pt idx="61">
                  <c:v>0.31943162204473019</c:v>
                </c:pt>
                <c:pt idx="62">
                  <c:v>0.94743635342418031</c:v>
                </c:pt>
                <c:pt idx="63">
                  <c:v>0.75111409363610715</c:v>
                </c:pt>
                <c:pt idx="64">
                  <c:v>0.93684667588691539</c:v>
                </c:pt>
                <c:pt idx="65">
                  <c:v>1.1010797659501748</c:v>
                </c:pt>
                <c:pt idx="66">
                  <c:v>1.3417119974912239</c:v>
                </c:pt>
                <c:pt idx="67">
                  <c:v>1.4859038089297227</c:v>
                </c:pt>
                <c:pt idx="68">
                  <c:v>1.6616793780236394</c:v>
                </c:pt>
                <c:pt idx="69">
                  <c:v>1.8821957798690336</c:v>
                </c:pt>
                <c:pt idx="70">
                  <c:v>2.2939832885652933</c:v>
                </c:pt>
                <c:pt idx="71">
                  <c:v>2.1693187518812218</c:v>
                </c:pt>
                <c:pt idx="72">
                  <c:v>1.9708675951265464</c:v>
                </c:pt>
                <c:pt idx="73">
                  <c:v>1.8613524494069722</c:v>
                </c:pt>
                <c:pt idx="74">
                  <c:v>1.2764488687090125</c:v>
                </c:pt>
                <c:pt idx="75">
                  <c:v>1.3753648402121676</c:v>
                </c:pt>
                <c:pt idx="76">
                  <c:v>1.2291970547068543</c:v>
                </c:pt>
                <c:pt idx="77">
                  <c:v>0.96363209667349459</c:v>
                </c:pt>
                <c:pt idx="78">
                  <c:v>0.4234635461918268</c:v>
                </c:pt>
                <c:pt idx="79">
                  <c:v>-7.1999486736329388E-2</c:v>
                </c:pt>
                <c:pt idx="80">
                  <c:v>-0.54971510162972193</c:v>
                </c:pt>
                <c:pt idx="81">
                  <c:v>-1.07309461014925</c:v>
                </c:pt>
                <c:pt idx="82">
                  <c:v>-1.8934225748849842</c:v>
                </c:pt>
                <c:pt idx="83">
                  <c:v>-2.1714161812928623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BD-418B-86F7-4D28AA69C36B}"/>
            </c:ext>
          </c:extLst>
        </c:ser>
        <c:ser>
          <c:idx val="2"/>
          <c:order val="2"/>
          <c:tx>
            <c:strRef>
              <c:f>'Data 1'!$I$703</c:f>
              <c:strCache>
                <c:ptCount val="1"/>
                <c:pt idx="0">
                  <c:v>Servicios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'Data 1'!$C$704:$C$787</c:f>
              <c:numCache>
                <c:formatCode>mmm\-yy</c:formatCode>
                <c:ptCount val="84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</c:numCache>
            </c:numRef>
          </c:cat>
          <c:val>
            <c:numRef>
              <c:f>'Data 1'!$I$704:$I$787</c:f>
              <c:numCache>
                <c:formatCode>0.0</c:formatCode>
                <c:ptCount val="84"/>
                <c:pt idx="0">
                  <c:v>-3.4477169777587413</c:v>
                </c:pt>
                <c:pt idx="1">
                  <c:v>-3.55706854114759</c:v>
                </c:pt>
                <c:pt idx="2">
                  <c:v>-3.6267067631866268</c:v>
                </c:pt>
                <c:pt idx="3">
                  <c:v>-3.6153720750049301</c:v>
                </c:pt>
                <c:pt idx="4">
                  <c:v>-3.858673869771545</c:v>
                </c:pt>
                <c:pt idx="5">
                  <c:v>-3.954123522037023</c:v>
                </c:pt>
                <c:pt idx="6">
                  <c:v>-4.0255624658584903</c:v>
                </c:pt>
                <c:pt idx="7">
                  <c:v>-4.3929070030421569</c:v>
                </c:pt>
                <c:pt idx="8">
                  <c:v>-4.467059078668556</c:v>
                </c:pt>
                <c:pt idx="9">
                  <c:v>-4.4011440676149256</c:v>
                </c:pt>
                <c:pt idx="10">
                  <c:v>-4.5121752806551392</c:v>
                </c:pt>
                <c:pt idx="11">
                  <c:v>-4.7439840969107578</c:v>
                </c:pt>
                <c:pt idx="12">
                  <c:v>-5.0493294961140638</c:v>
                </c:pt>
                <c:pt idx="13">
                  <c:v>-5.4315493617519746</c:v>
                </c:pt>
                <c:pt idx="14">
                  <c:v>-5.7448362829934378</c:v>
                </c:pt>
                <c:pt idx="15">
                  <c:v>-5.8797066031723189</c:v>
                </c:pt>
                <c:pt idx="16">
                  <c:v>-5.6397348418168125</c:v>
                </c:pt>
                <c:pt idx="17">
                  <c:v>-5.8263137400023757</c:v>
                </c:pt>
                <c:pt idx="18">
                  <c:v>-5.6768346681891675</c:v>
                </c:pt>
                <c:pt idx="19">
                  <c:v>-5.3795579997492187</c:v>
                </c:pt>
                <c:pt idx="20">
                  <c:v>-5.1441640398284028</c:v>
                </c:pt>
                <c:pt idx="21">
                  <c:v>-5.0158025005898281</c:v>
                </c:pt>
                <c:pt idx="22">
                  <c:v>-4.8428610193817274</c:v>
                </c:pt>
                <c:pt idx="23">
                  <c:v>-4.4910695345206753</c:v>
                </c:pt>
                <c:pt idx="24">
                  <c:v>-4.2290332193306579</c:v>
                </c:pt>
                <c:pt idx="25">
                  <c:v>-3.7655299444481316</c:v>
                </c:pt>
                <c:pt idx="26">
                  <c:v>-3.2733187979623213</c:v>
                </c:pt>
                <c:pt idx="27">
                  <c:v>-3.0706597254385848</c:v>
                </c:pt>
                <c:pt idx="28">
                  <c:v>-2.9154995201473022</c:v>
                </c:pt>
                <c:pt idx="29">
                  <c:v>-2.5088531836925831</c:v>
                </c:pt>
                <c:pt idx="30">
                  <c:v>-2.3231233842472165</c:v>
                </c:pt>
                <c:pt idx="31">
                  <c:v>-2.0628446306204649</c:v>
                </c:pt>
                <c:pt idx="32">
                  <c:v>-1.8177004374654193</c:v>
                </c:pt>
                <c:pt idx="33">
                  <c:v>-1.876677628907053</c:v>
                </c:pt>
                <c:pt idx="34">
                  <c:v>-1.5502282283078817</c:v>
                </c:pt>
                <c:pt idx="35">
                  <c:v>-1.4546224246301254</c:v>
                </c:pt>
                <c:pt idx="36">
                  <c:v>-1.1043488851842809</c:v>
                </c:pt>
                <c:pt idx="37">
                  <c:v>-0.86226124819129835</c:v>
                </c:pt>
                <c:pt idx="38">
                  <c:v>-0.80614928499681549</c:v>
                </c:pt>
                <c:pt idx="39">
                  <c:v>-0.50554716162506397</c:v>
                </c:pt>
                <c:pt idx="40">
                  <c:v>-0.82141334337794136</c:v>
                </c:pt>
                <c:pt idx="41">
                  <c:v>-0.74792697276273579</c:v>
                </c:pt>
                <c:pt idx="42">
                  <c:v>-0.27800321171412845</c:v>
                </c:pt>
                <c:pt idx="43">
                  <c:v>-0.17521554102356562</c:v>
                </c:pt>
                <c:pt idx="44">
                  <c:v>-0.31553218706608099</c:v>
                </c:pt>
                <c:pt idx="45">
                  <c:v>0.24891329039111731</c:v>
                </c:pt>
                <c:pt idx="46">
                  <c:v>0.19621636342463944</c:v>
                </c:pt>
                <c:pt idx="47">
                  <c:v>0.2382940687507773</c:v>
                </c:pt>
                <c:pt idx="48">
                  <c:v>-2.6363137790685887E-2</c:v>
                </c:pt>
                <c:pt idx="49">
                  <c:v>-0.17960571353849986</c:v>
                </c:pt>
                <c:pt idx="50">
                  <c:v>-0.24830122342686112</c:v>
                </c:pt>
                <c:pt idx="51">
                  <c:v>-0.27999204688112789</c:v>
                </c:pt>
                <c:pt idx="52">
                  <c:v>0.16088142585863885</c:v>
                </c:pt>
                <c:pt idx="53">
                  <c:v>0.15414667084672207</c:v>
                </c:pt>
                <c:pt idx="54">
                  <c:v>-0.38844253590063493</c:v>
                </c:pt>
                <c:pt idx="55">
                  <c:v>-0.64624408474708295</c:v>
                </c:pt>
                <c:pt idx="56">
                  <c:v>-0.60350744781524357</c:v>
                </c:pt>
                <c:pt idx="57">
                  <c:v>-0.92433811936991628</c:v>
                </c:pt>
                <c:pt idx="58">
                  <c:v>-0.88388567784418726</c:v>
                </c:pt>
                <c:pt idx="59">
                  <c:v>-0.82916381198187006</c:v>
                </c:pt>
                <c:pt idx="60">
                  <c:v>-0.57532991484579021</c:v>
                </c:pt>
                <c:pt idx="61">
                  <c:v>-0.57658150546913145</c:v>
                </c:pt>
                <c:pt idx="62">
                  <c:v>-0.53129133390662497</c:v>
                </c:pt>
                <c:pt idx="63">
                  <c:v>-0.98845486261613935</c:v>
                </c:pt>
                <c:pt idx="64">
                  <c:v>-1.2677573120041918</c:v>
                </c:pt>
                <c:pt idx="65">
                  <c:v>-1.0853600161036869</c:v>
                </c:pt>
                <c:pt idx="66">
                  <c:v>-0.80579585861103586</c:v>
                </c:pt>
                <c:pt idx="67">
                  <c:v>-0.57179013850673366</c:v>
                </c:pt>
                <c:pt idx="68">
                  <c:v>-0.46189219868048026</c:v>
                </c:pt>
                <c:pt idx="69">
                  <c:v>-0.66258025439127621</c:v>
                </c:pt>
                <c:pt idx="70">
                  <c:v>-0.65484813395413344</c:v>
                </c:pt>
                <c:pt idx="71">
                  <c:v>-0.54367099523477957</c:v>
                </c:pt>
                <c:pt idx="72">
                  <c:v>-0.7376984119301877</c:v>
                </c:pt>
                <c:pt idx="73">
                  <c:v>-0.59930129955184652</c:v>
                </c:pt>
                <c:pt idx="74">
                  <c:v>-0.56281759650622654</c:v>
                </c:pt>
                <c:pt idx="75">
                  <c:v>-0.10496884983719479</c:v>
                </c:pt>
                <c:pt idx="76">
                  <c:v>0.42430788005918263</c:v>
                </c:pt>
                <c:pt idx="77">
                  <c:v>0.38373755116825059</c:v>
                </c:pt>
                <c:pt idx="78">
                  <c:v>0.44248476859360952</c:v>
                </c:pt>
                <c:pt idx="79">
                  <c:v>0.38747243807932819</c:v>
                </c:pt>
                <c:pt idx="80">
                  <c:v>0.44895365774630935</c:v>
                </c:pt>
                <c:pt idx="81">
                  <c:v>0.92786804001414591</c:v>
                </c:pt>
                <c:pt idx="82">
                  <c:v>0.78937845590825173</c:v>
                </c:pt>
                <c:pt idx="83">
                  <c:v>0.44697875292147859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0BD-418B-86F7-4D28AA69C3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1048496"/>
        <c:axId val="661048888"/>
      </c:lineChart>
      <c:dateAx>
        <c:axId val="661048496"/>
        <c:scaling>
          <c:orientation val="minMax"/>
          <c:min val="41640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mmm\-yy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61048888"/>
        <c:crosses val="autoZero"/>
        <c:auto val="1"/>
        <c:lblOffset val="100"/>
        <c:baseTimeUnit val="months"/>
        <c:majorUnit val="2"/>
        <c:majorTimeUnit val="months"/>
        <c:minorUnit val="12"/>
        <c:minorTimeUnit val="months"/>
      </c:dateAx>
      <c:valAx>
        <c:axId val="66104888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 Año anterior</a:t>
                </a:r>
              </a:p>
            </c:rich>
          </c:tx>
          <c:layout>
            <c:manualLayout>
              <c:xMode val="edge"/>
              <c:yMode val="edge"/>
              <c:x val="2.5843536573635102E-2"/>
              <c:y val="0.301187049504008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610484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934671778593121"/>
          <c:y val="4.2588275408172171E-2"/>
          <c:w val="0.54668109549133581"/>
          <c:h val="7.44052826729992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128267054853432E-2"/>
          <c:y val="0.144926682068933"/>
          <c:w val="0.8546028253821214"/>
          <c:h val="0.70552359847234669"/>
        </c:manualLayout>
      </c:layout>
      <c:areaChart>
        <c:grouping val="stacked"/>
        <c:varyColors val="0"/>
        <c:ser>
          <c:idx val="0"/>
          <c:order val="0"/>
          <c:tx>
            <c:strRef>
              <c:f>'Data 1'!$G$790</c:f>
              <c:strCache>
                <c:ptCount val="1"/>
                <c:pt idx="0">
                  <c:v>IRE-Industria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'Data 1'!$C$791:$C$814</c:f>
              <c:numCache>
                <c:formatCode>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'Data 1'!$G$791:$G$814</c:f>
              <c:numCache>
                <c:formatCode>#,##0</c:formatCode>
                <c:ptCount val="24"/>
                <c:pt idx="0">
                  <c:v>8873.5949999999993</c:v>
                </c:pt>
                <c:pt idx="1">
                  <c:v>8965.9120000000003</c:v>
                </c:pt>
                <c:pt idx="2">
                  <c:v>9022.2019999999993</c:v>
                </c:pt>
                <c:pt idx="3">
                  <c:v>9069.0630000000001</c:v>
                </c:pt>
                <c:pt idx="4">
                  <c:v>9011.0709999999999</c:v>
                </c:pt>
                <c:pt idx="5">
                  <c:v>8972.8850000000002</c:v>
                </c:pt>
                <c:pt idx="6">
                  <c:v>9357.3680000000004</c:v>
                </c:pt>
                <c:pt idx="7">
                  <c:v>9435.375</c:v>
                </c:pt>
                <c:pt idx="8">
                  <c:v>9038.1059999999998</c:v>
                </c:pt>
                <c:pt idx="9">
                  <c:v>8907.4529999999995</c:v>
                </c:pt>
                <c:pt idx="10">
                  <c:v>8587.143</c:v>
                </c:pt>
                <c:pt idx="11">
                  <c:v>8601.0779999999995</c:v>
                </c:pt>
                <c:pt idx="12">
                  <c:v>8564.6129999999994</c:v>
                </c:pt>
                <c:pt idx="13">
                  <c:v>8643.3629999999994</c:v>
                </c:pt>
                <c:pt idx="14">
                  <c:v>8532.99</c:v>
                </c:pt>
                <c:pt idx="15">
                  <c:v>8608.9110000000001</c:v>
                </c:pt>
                <c:pt idx="16">
                  <c:v>8660.5810000000001</c:v>
                </c:pt>
                <c:pt idx="17">
                  <c:v>8607.8410000000003</c:v>
                </c:pt>
                <c:pt idx="18">
                  <c:v>8277.5139999999992</c:v>
                </c:pt>
                <c:pt idx="19">
                  <c:v>8356.4110000000001</c:v>
                </c:pt>
                <c:pt idx="20">
                  <c:v>8338.1200000000008</c:v>
                </c:pt>
                <c:pt idx="21">
                  <c:v>8392.2649999999994</c:v>
                </c:pt>
                <c:pt idx="22">
                  <c:v>8337.1389999999992</c:v>
                </c:pt>
                <c:pt idx="23">
                  <c:v>8391.598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B4A-4AC7-850C-FEE9FD187927}"/>
            </c:ext>
          </c:extLst>
        </c:ser>
        <c:ser>
          <c:idx val="1"/>
          <c:order val="1"/>
          <c:tx>
            <c:strRef>
              <c:f>'Data 1'!$F$790</c:f>
              <c:strCache>
                <c:ptCount val="1"/>
                <c:pt idx="0">
                  <c:v>IRE-Servicios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numRef>
              <c:f>'Data 1'!$C$791:$C$814</c:f>
              <c:numCache>
                <c:formatCode>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'Data 1'!$F$791:$F$814</c:f>
              <c:numCache>
                <c:formatCode>#,##0</c:formatCode>
                <c:ptCount val="24"/>
                <c:pt idx="0">
                  <c:v>2283.7170000000001</c:v>
                </c:pt>
                <c:pt idx="1">
                  <c:v>2175.7959999999998</c:v>
                </c:pt>
                <c:pt idx="2">
                  <c:v>2118.614</c:v>
                </c:pt>
                <c:pt idx="3">
                  <c:v>2108.768</c:v>
                </c:pt>
                <c:pt idx="4">
                  <c:v>2179.9769999999999</c:v>
                </c:pt>
                <c:pt idx="5">
                  <c:v>2387.5059999999999</c:v>
                </c:pt>
                <c:pt idx="6">
                  <c:v>2882.6509999999998</c:v>
                </c:pt>
                <c:pt idx="7">
                  <c:v>3518.8180000000002</c:v>
                </c:pt>
                <c:pt idx="8">
                  <c:v>3942.625</c:v>
                </c:pt>
                <c:pt idx="9">
                  <c:v>4127.4080000000004</c:v>
                </c:pt>
                <c:pt idx="10">
                  <c:v>4127.4840000000004</c:v>
                </c:pt>
                <c:pt idx="11">
                  <c:v>4057.7220000000002</c:v>
                </c:pt>
                <c:pt idx="12">
                  <c:v>3995.393</c:v>
                </c:pt>
                <c:pt idx="13">
                  <c:v>3936.5360000000001</c:v>
                </c:pt>
                <c:pt idx="14">
                  <c:v>3844.2919999999999</c:v>
                </c:pt>
                <c:pt idx="15">
                  <c:v>3814.9810000000002</c:v>
                </c:pt>
                <c:pt idx="16">
                  <c:v>3777.6489999999999</c:v>
                </c:pt>
                <c:pt idx="17">
                  <c:v>3752.3009999999999</c:v>
                </c:pt>
                <c:pt idx="18">
                  <c:v>3746.808</c:v>
                </c:pt>
                <c:pt idx="19">
                  <c:v>3733.5410000000002</c:v>
                </c:pt>
                <c:pt idx="20">
                  <c:v>3554.9549999999999</c:v>
                </c:pt>
                <c:pt idx="21">
                  <c:v>3220.8220000000001</c:v>
                </c:pt>
                <c:pt idx="22">
                  <c:v>2664.7860000000001</c:v>
                </c:pt>
                <c:pt idx="23">
                  <c:v>2412.1439999999998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B4A-4AC7-850C-FEE9FD187927}"/>
            </c:ext>
          </c:extLst>
        </c:ser>
        <c:ser>
          <c:idx val="4"/>
          <c:order val="2"/>
          <c:tx>
            <c:strRef>
              <c:f>'Data 1'!$H$790</c:f>
              <c:strCache>
                <c:ptCount val="1"/>
                <c:pt idx="0">
                  <c:v>IRE-Otros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val>
            <c:numRef>
              <c:f>'Data 1'!$H$791:$H$814</c:f>
              <c:numCache>
                <c:formatCode>#,##0</c:formatCode>
                <c:ptCount val="24"/>
                <c:pt idx="0">
                  <c:v>1128.712</c:v>
                </c:pt>
                <c:pt idx="1">
                  <c:v>1147.74</c:v>
                </c:pt>
                <c:pt idx="2">
                  <c:v>1134.5239999999999</c:v>
                </c:pt>
                <c:pt idx="3">
                  <c:v>1132.3340000000001</c:v>
                </c:pt>
                <c:pt idx="4">
                  <c:v>1138.731</c:v>
                </c:pt>
                <c:pt idx="5">
                  <c:v>1145.654</c:v>
                </c:pt>
                <c:pt idx="6">
                  <c:v>1176.854</c:v>
                </c:pt>
                <c:pt idx="7">
                  <c:v>1235.9839999999999</c:v>
                </c:pt>
                <c:pt idx="8">
                  <c:v>1233.1869999999999</c:v>
                </c:pt>
                <c:pt idx="9">
                  <c:v>1243.097</c:v>
                </c:pt>
                <c:pt idx="10">
                  <c:v>1223.96</c:v>
                </c:pt>
                <c:pt idx="11">
                  <c:v>1193.5840000000001</c:v>
                </c:pt>
                <c:pt idx="12">
                  <c:v>1187.915</c:v>
                </c:pt>
                <c:pt idx="13">
                  <c:v>1153.2080000000001</c:v>
                </c:pt>
                <c:pt idx="14">
                  <c:v>1129.1420000000001</c:v>
                </c:pt>
                <c:pt idx="15">
                  <c:v>1153.1669999999999</c:v>
                </c:pt>
                <c:pt idx="16">
                  <c:v>1151.607</c:v>
                </c:pt>
                <c:pt idx="17">
                  <c:v>1129.0360000000001</c:v>
                </c:pt>
                <c:pt idx="18">
                  <c:v>1089.69</c:v>
                </c:pt>
                <c:pt idx="19">
                  <c:v>1093.8710000000001</c:v>
                </c:pt>
                <c:pt idx="20">
                  <c:v>1080.1510000000001</c:v>
                </c:pt>
                <c:pt idx="21">
                  <c:v>1065.5840000000001</c:v>
                </c:pt>
                <c:pt idx="22">
                  <c:v>1049.1279999999999</c:v>
                </c:pt>
                <c:pt idx="23">
                  <c:v>1049.402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B4A-4AC7-850C-FEE9FD187927}"/>
            </c:ext>
          </c:extLst>
        </c:ser>
        <c:ser>
          <c:idx val="2"/>
          <c:order val="3"/>
          <c:tx>
            <c:strRef>
              <c:f>'Data 1'!$E$790</c:f>
              <c:strCache>
                <c:ptCount val="1"/>
                <c:pt idx="0">
                  <c:v>Baja tensión p&lt;=10kW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numRef>
              <c:f>'Data 1'!$C$791:$C$814</c:f>
              <c:numCache>
                <c:formatCode>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'Data 1'!$E$791:$E$814</c:f>
              <c:numCache>
                <c:formatCode>#,##0</c:formatCode>
                <c:ptCount val="24"/>
                <c:pt idx="0">
                  <c:v>8641.6380000000008</c:v>
                </c:pt>
                <c:pt idx="1">
                  <c:v>6862.0209999999997</c:v>
                </c:pt>
                <c:pt idx="2">
                  <c:v>5985.7709999999997</c:v>
                </c:pt>
                <c:pt idx="3">
                  <c:v>5563.0870000000004</c:v>
                </c:pt>
                <c:pt idx="4">
                  <c:v>5429.7550000000001</c:v>
                </c:pt>
                <c:pt idx="5">
                  <c:v>5631.9549999999999</c:v>
                </c:pt>
                <c:pt idx="6">
                  <c:v>6520.7619999999997</c:v>
                </c:pt>
                <c:pt idx="7">
                  <c:v>8624.2759999999998</c:v>
                </c:pt>
                <c:pt idx="8">
                  <c:v>9566.6659999999993</c:v>
                </c:pt>
                <c:pt idx="9">
                  <c:v>9708.5069999999996</c:v>
                </c:pt>
                <c:pt idx="10">
                  <c:v>10136.598</c:v>
                </c:pt>
                <c:pt idx="11">
                  <c:v>10011.114</c:v>
                </c:pt>
                <c:pt idx="12">
                  <c:v>9868.8060000000005</c:v>
                </c:pt>
                <c:pt idx="13">
                  <c:v>10435.441000000001</c:v>
                </c:pt>
                <c:pt idx="14">
                  <c:v>10659.186</c:v>
                </c:pt>
                <c:pt idx="15">
                  <c:v>10394.645</c:v>
                </c:pt>
                <c:pt idx="16">
                  <c:v>10072.422</c:v>
                </c:pt>
                <c:pt idx="17">
                  <c:v>10238.142</c:v>
                </c:pt>
                <c:pt idx="18">
                  <c:v>11162.168</c:v>
                </c:pt>
                <c:pt idx="19">
                  <c:v>13067.800999999999</c:v>
                </c:pt>
                <c:pt idx="20">
                  <c:v>14369.700999999999</c:v>
                </c:pt>
                <c:pt idx="21">
                  <c:v>14728.645</c:v>
                </c:pt>
                <c:pt idx="22">
                  <c:v>13804.617</c:v>
                </c:pt>
                <c:pt idx="23">
                  <c:v>11446.083000000001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B4A-4AC7-850C-FEE9FD187927}"/>
            </c:ext>
          </c:extLst>
        </c:ser>
        <c:ser>
          <c:idx val="5"/>
          <c:order val="4"/>
          <c:tx>
            <c:strRef>
              <c:f>'Data 1'!$I$790</c:f>
              <c:strCache>
                <c:ptCount val="1"/>
                <c:pt idx="0">
                  <c:v>Resto (Pequeño comercio y servicios)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val>
            <c:numRef>
              <c:f>'Data 1'!$I$791:$I$814</c:f>
              <c:numCache>
                <c:formatCode>#,##0</c:formatCode>
                <c:ptCount val="24"/>
                <c:pt idx="0">
                  <c:v>5047.8029999999999</c:v>
                </c:pt>
                <c:pt idx="1">
                  <c:v>4835.0350000000008</c:v>
                </c:pt>
                <c:pt idx="2">
                  <c:v>4711.1130000000003</c:v>
                </c:pt>
                <c:pt idx="3">
                  <c:v>4650.9049999999997</c:v>
                </c:pt>
                <c:pt idx="4">
                  <c:v>4675.6539999999995</c:v>
                </c:pt>
                <c:pt idx="5">
                  <c:v>4898.7530000000006</c:v>
                </c:pt>
                <c:pt idx="6">
                  <c:v>5827.2870000000012</c:v>
                </c:pt>
                <c:pt idx="7">
                  <c:v>7511.9279999999999</c:v>
                </c:pt>
                <c:pt idx="8">
                  <c:v>9363.973</c:v>
                </c:pt>
                <c:pt idx="9">
                  <c:v>10560.005999999999</c:v>
                </c:pt>
                <c:pt idx="10">
                  <c:v>10931.065000000001</c:v>
                </c:pt>
                <c:pt idx="11">
                  <c:v>10879.412000000002</c:v>
                </c:pt>
                <c:pt idx="12">
                  <c:v>10693.948</c:v>
                </c:pt>
                <c:pt idx="13">
                  <c:v>10011.283999999998</c:v>
                </c:pt>
                <c:pt idx="14">
                  <c:v>8910.0249999999996</c:v>
                </c:pt>
                <c:pt idx="15">
                  <c:v>8652.755000000001</c:v>
                </c:pt>
                <c:pt idx="16">
                  <c:v>8728.8429999999989</c:v>
                </c:pt>
                <c:pt idx="17">
                  <c:v>8740.1490000000013</c:v>
                </c:pt>
                <c:pt idx="18">
                  <c:v>8708.4950000000008</c:v>
                </c:pt>
                <c:pt idx="19">
                  <c:v>8851.5220000000008</c:v>
                </c:pt>
                <c:pt idx="20">
                  <c:v>8051.9709999999995</c:v>
                </c:pt>
                <c:pt idx="21">
                  <c:v>6956.5449999999983</c:v>
                </c:pt>
                <c:pt idx="22">
                  <c:v>5979.5369999999984</c:v>
                </c:pt>
                <c:pt idx="23">
                  <c:v>5424.723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B4A-4AC7-850C-FEE9FD187927}"/>
            </c:ext>
          </c:extLst>
        </c:ser>
        <c:ser>
          <c:idx val="6"/>
          <c:order val="5"/>
          <c:tx>
            <c:strRef>
              <c:f>'Data 1'!$J$790</c:f>
              <c:strCache>
                <c:ptCount val="1"/>
                <c:pt idx="0">
                  <c:v>Pérdidas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val>
            <c:numRef>
              <c:f>'Data 1'!$J$791:$J$814</c:f>
              <c:numCache>
                <c:formatCode>#,##0</c:formatCode>
                <c:ptCount val="24"/>
                <c:pt idx="0">
                  <c:v>3972.7350000000006</c:v>
                </c:pt>
                <c:pt idx="1">
                  <c:v>3613.8610000000008</c:v>
                </c:pt>
                <c:pt idx="2">
                  <c:v>3396.7960000000021</c:v>
                </c:pt>
                <c:pt idx="3">
                  <c:v>3300.005000000001</c:v>
                </c:pt>
                <c:pt idx="4">
                  <c:v>3238.862000000001</c:v>
                </c:pt>
                <c:pt idx="5">
                  <c:v>3257.7039999999979</c:v>
                </c:pt>
                <c:pt idx="6">
                  <c:v>3406.1930000000029</c:v>
                </c:pt>
                <c:pt idx="7">
                  <c:v>3949.3389999999999</c:v>
                </c:pt>
                <c:pt idx="8">
                  <c:v>4324.8569999999963</c:v>
                </c:pt>
                <c:pt idx="9">
                  <c:v>4448.7280000000028</c:v>
                </c:pt>
                <c:pt idx="10">
                  <c:v>4621.9040000000023</c:v>
                </c:pt>
                <c:pt idx="11">
                  <c:v>4655.1869999999981</c:v>
                </c:pt>
                <c:pt idx="12">
                  <c:v>4598.5309999999954</c:v>
                </c:pt>
                <c:pt idx="13">
                  <c:v>4611.9310000000041</c:v>
                </c:pt>
                <c:pt idx="14">
                  <c:v>4572.3550000000032</c:v>
                </c:pt>
                <c:pt idx="15">
                  <c:v>4611.6929999999993</c:v>
                </c:pt>
                <c:pt idx="16">
                  <c:v>4562.5840000000026</c:v>
                </c:pt>
                <c:pt idx="17">
                  <c:v>4544.3080000000009</c:v>
                </c:pt>
                <c:pt idx="18">
                  <c:v>4847.0139999999956</c:v>
                </c:pt>
                <c:pt idx="19">
                  <c:v>5049.4420000000027</c:v>
                </c:pt>
                <c:pt idx="20">
                  <c:v>5216.2560000000012</c:v>
                </c:pt>
                <c:pt idx="21">
                  <c:v>5391.18</c:v>
                </c:pt>
                <c:pt idx="22">
                  <c:v>5174.6620000000003</c:v>
                </c:pt>
                <c:pt idx="23">
                  <c:v>4610.6819999999971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6B4A-4AC7-850C-FEE9FD1879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1053200"/>
        <c:axId val="661053592"/>
      </c:areaChart>
      <c:lineChart>
        <c:grouping val="standard"/>
        <c:varyColors val="0"/>
        <c:ser>
          <c:idx val="3"/>
          <c:order val="6"/>
          <c:tx>
            <c:strRef>
              <c:f>'Data 1'!$D$817</c:f>
              <c:strCache>
                <c:ptCount val="1"/>
                <c:pt idx="0">
                  <c:v>Demanda total bc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val>
            <c:numRef>
              <c:f>'Data 1'!$D$791:$D$814</c:f>
              <c:numCache>
                <c:formatCode>#,##0;\(#,##0\)</c:formatCode>
                <c:ptCount val="24"/>
                <c:pt idx="0">
                  <c:v>29948.2</c:v>
                </c:pt>
                <c:pt idx="1">
                  <c:v>27600.365000000002</c:v>
                </c:pt>
                <c:pt idx="2">
                  <c:v>26369.02</c:v>
                </c:pt>
                <c:pt idx="3">
                  <c:v>25824.162</c:v>
                </c:pt>
                <c:pt idx="4">
                  <c:v>25674.05</c:v>
                </c:pt>
                <c:pt idx="5">
                  <c:v>26294.456999999999</c:v>
                </c:pt>
                <c:pt idx="6">
                  <c:v>29171.115000000002</c:v>
                </c:pt>
                <c:pt idx="7">
                  <c:v>34275.72</c:v>
                </c:pt>
                <c:pt idx="8">
                  <c:v>37469.413999999997</c:v>
                </c:pt>
                <c:pt idx="9">
                  <c:v>38995.199000000001</c:v>
                </c:pt>
                <c:pt idx="10">
                  <c:v>39628.154000000002</c:v>
                </c:pt>
                <c:pt idx="11">
                  <c:v>39398.097000000002</c:v>
                </c:pt>
                <c:pt idx="12">
                  <c:v>38909.205999999998</c:v>
                </c:pt>
                <c:pt idx="13">
                  <c:v>38791.762999999999</c:v>
                </c:pt>
                <c:pt idx="14">
                  <c:v>37647.99</c:v>
                </c:pt>
                <c:pt idx="15">
                  <c:v>37236.152000000002</c:v>
                </c:pt>
                <c:pt idx="16">
                  <c:v>36953.686000000002</c:v>
                </c:pt>
                <c:pt idx="17">
                  <c:v>37011.777000000002</c:v>
                </c:pt>
                <c:pt idx="18">
                  <c:v>37831.688999999998</c:v>
                </c:pt>
                <c:pt idx="19">
                  <c:v>40152.588000000003</c:v>
                </c:pt>
                <c:pt idx="20">
                  <c:v>40611.154000000002</c:v>
                </c:pt>
                <c:pt idx="21">
                  <c:v>39755.040999999997</c:v>
                </c:pt>
                <c:pt idx="22">
                  <c:v>37009.868999999999</c:v>
                </c:pt>
                <c:pt idx="23">
                  <c:v>33334.631999999998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6B4A-4AC7-850C-FEE9FD1879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1053200"/>
        <c:axId val="661053592"/>
      </c:lineChart>
      <c:catAx>
        <c:axId val="6610532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Horas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61053592"/>
        <c:crosses val="autoZero"/>
        <c:auto val="1"/>
        <c:lblAlgn val="ctr"/>
        <c:lblOffset val="100"/>
        <c:noMultiLvlLbl val="0"/>
      </c:catAx>
      <c:valAx>
        <c:axId val="66105359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61053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878553783718212"/>
          <c:y val="3.9227843525547333E-2"/>
          <c:w val="0.85121444278924596"/>
          <c:h val="0.2227576172543649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70676902064359"/>
          <c:y val="0.15515515515515516"/>
          <c:w val="0.85575439433707146"/>
          <c:h val="0.68317175443159706"/>
        </c:manualLayout>
      </c:layout>
      <c:areaChart>
        <c:grouping val="stacked"/>
        <c:varyColors val="0"/>
        <c:ser>
          <c:idx val="0"/>
          <c:order val="0"/>
          <c:tx>
            <c:strRef>
              <c:f>'Data 1'!$G$790</c:f>
              <c:strCache>
                <c:ptCount val="1"/>
                <c:pt idx="0">
                  <c:v>IRE-Industria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numRef>
              <c:f>'Data 1'!$C$791:$C$814</c:f>
              <c:numCache>
                <c:formatCode>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'Data 1'!$G$818:$G$841</c:f>
              <c:numCache>
                <c:formatCode>#,##0</c:formatCode>
                <c:ptCount val="24"/>
                <c:pt idx="0">
                  <c:v>8067.5290000000005</c:v>
                </c:pt>
                <c:pt idx="1">
                  <c:v>8114.2269999999999</c:v>
                </c:pt>
                <c:pt idx="2">
                  <c:v>8127.8040000000001</c:v>
                </c:pt>
                <c:pt idx="3">
                  <c:v>8039.45</c:v>
                </c:pt>
                <c:pt idx="4">
                  <c:v>8070.5240000000003</c:v>
                </c:pt>
                <c:pt idx="5">
                  <c:v>8102.56</c:v>
                </c:pt>
                <c:pt idx="6">
                  <c:v>8413.1949999999997</c:v>
                </c:pt>
                <c:pt idx="7">
                  <c:v>8642.1380000000008</c:v>
                </c:pt>
                <c:pt idx="8">
                  <c:v>8485.2810000000009</c:v>
                </c:pt>
                <c:pt idx="9">
                  <c:v>8396.8700000000008</c:v>
                </c:pt>
                <c:pt idx="10">
                  <c:v>8317.9509999999991</c:v>
                </c:pt>
                <c:pt idx="11">
                  <c:v>8539.3950000000004</c:v>
                </c:pt>
                <c:pt idx="12">
                  <c:v>8512.4079999999994</c:v>
                </c:pt>
                <c:pt idx="13">
                  <c:v>8321.4220000000005</c:v>
                </c:pt>
                <c:pt idx="14">
                  <c:v>8360.5149999999994</c:v>
                </c:pt>
                <c:pt idx="15">
                  <c:v>8312.9320000000007</c:v>
                </c:pt>
                <c:pt idx="16">
                  <c:v>8241.366</c:v>
                </c:pt>
                <c:pt idx="17">
                  <c:v>8204.5139999999992</c:v>
                </c:pt>
                <c:pt idx="18">
                  <c:v>8072.7610000000004</c:v>
                </c:pt>
                <c:pt idx="19">
                  <c:v>8079.9170000000004</c:v>
                </c:pt>
                <c:pt idx="20">
                  <c:v>7835.5240000000003</c:v>
                </c:pt>
                <c:pt idx="21">
                  <c:v>7353.2089999999998</c:v>
                </c:pt>
                <c:pt idx="22">
                  <c:v>7345.4679999999998</c:v>
                </c:pt>
                <c:pt idx="23">
                  <c:v>7456.3919999999998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D0B-4D97-8F46-945BFC86E30A}"/>
            </c:ext>
          </c:extLst>
        </c:ser>
        <c:ser>
          <c:idx val="1"/>
          <c:order val="1"/>
          <c:tx>
            <c:strRef>
              <c:f>'Data 1'!$F$790</c:f>
              <c:strCache>
                <c:ptCount val="1"/>
                <c:pt idx="0">
                  <c:v>IRE-Servicios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numRef>
              <c:f>'Data 1'!$C$791:$C$814</c:f>
              <c:numCache>
                <c:formatCode>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'Data 1'!$F$818:$F$841</c:f>
              <c:numCache>
                <c:formatCode>#,##0</c:formatCode>
                <c:ptCount val="24"/>
                <c:pt idx="0">
                  <c:v>2736.9349999999999</c:v>
                </c:pt>
                <c:pt idx="1">
                  <c:v>2588.1559999999999</c:v>
                </c:pt>
                <c:pt idx="2">
                  <c:v>2505.7280000000001</c:v>
                </c:pt>
                <c:pt idx="3">
                  <c:v>2469.9110000000001</c:v>
                </c:pt>
                <c:pt idx="4">
                  <c:v>2505.3879999999999</c:v>
                </c:pt>
                <c:pt idx="5">
                  <c:v>2659.2750000000001</c:v>
                </c:pt>
                <c:pt idx="6">
                  <c:v>3087.134</c:v>
                </c:pt>
                <c:pt idx="7">
                  <c:v>3590.55</c:v>
                </c:pt>
                <c:pt idx="8">
                  <c:v>4000.0709999999999</c:v>
                </c:pt>
                <c:pt idx="9">
                  <c:v>4368.3239999999996</c:v>
                </c:pt>
                <c:pt idx="10">
                  <c:v>4585.7550000000001</c:v>
                </c:pt>
                <c:pt idx="11">
                  <c:v>4740.7219999999998</c:v>
                </c:pt>
                <c:pt idx="12">
                  <c:v>4884.3239999999996</c:v>
                </c:pt>
                <c:pt idx="13">
                  <c:v>4896.7139999999999</c:v>
                </c:pt>
                <c:pt idx="14">
                  <c:v>4832.8040000000001</c:v>
                </c:pt>
                <c:pt idx="15">
                  <c:v>4762.2449999999999</c:v>
                </c:pt>
                <c:pt idx="16">
                  <c:v>4736.1589999999997</c:v>
                </c:pt>
                <c:pt idx="17">
                  <c:v>4665.4809999999998</c:v>
                </c:pt>
                <c:pt idx="18">
                  <c:v>4564.3469999999998</c:v>
                </c:pt>
                <c:pt idx="19">
                  <c:v>4489.5940000000001</c:v>
                </c:pt>
                <c:pt idx="20">
                  <c:v>4280.9369999999999</c:v>
                </c:pt>
                <c:pt idx="21">
                  <c:v>3945.7150000000001</c:v>
                </c:pt>
                <c:pt idx="22">
                  <c:v>3282.748</c:v>
                </c:pt>
                <c:pt idx="23">
                  <c:v>2921.91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D0B-4D97-8F46-945BFC86E30A}"/>
            </c:ext>
          </c:extLst>
        </c:ser>
        <c:ser>
          <c:idx val="2"/>
          <c:order val="2"/>
          <c:tx>
            <c:strRef>
              <c:f>'Data 1'!$E$817</c:f>
              <c:strCache>
                <c:ptCount val="1"/>
                <c:pt idx="0">
                  <c:v>Baja tensión p&lt;=10kW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numRef>
              <c:f>'Data 1'!$C$791:$C$814</c:f>
              <c:numCache>
                <c:formatCode>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'Data 1'!$E$818:$E$841</c:f>
              <c:numCache>
                <c:formatCode>#,##0</c:formatCode>
                <c:ptCount val="24"/>
                <c:pt idx="0">
                  <c:v>8414.0380000000005</c:v>
                </c:pt>
                <c:pt idx="1">
                  <c:v>7113.4340000000002</c:v>
                </c:pt>
                <c:pt idx="2">
                  <c:v>6299.4279999999999</c:v>
                </c:pt>
                <c:pt idx="3">
                  <c:v>5822.0219999999999</c:v>
                </c:pt>
                <c:pt idx="4">
                  <c:v>5523.951</c:v>
                </c:pt>
                <c:pt idx="5">
                  <c:v>5376.12</c:v>
                </c:pt>
                <c:pt idx="6">
                  <c:v>5433.7</c:v>
                </c:pt>
                <c:pt idx="7">
                  <c:v>5530.3850000000002</c:v>
                </c:pt>
                <c:pt idx="8">
                  <c:v>6176.9120000000003</c:v>
                </c:pt>
                <c:pt idx="9">
                  <c:v>7137.3029999999999</c:v>
                </c:pt>
                <c:pt idx="10">
                  <c:v>7977.5839999999998</c:v>
                </c:pt>
                <c:pt idx="11">
                  <c:v>8540.0609999999997</c:v>
                </c:pt>
                <c:pt idx="12">
                  <c:v>9191.1389999999992</c:v>
                </c:pt>
                <c:pt idx="13">
                  <c:v>10152.001</c:v>
                </c:pt>
                <c:pt idx="14">
                  <c:v>10754.710999999999</c:v>
                </c:pt>
                <c:pt idx="15">
                  <c:v>10738.25</c:v>
                </c:pt>
                <c:pt idx="16">
                  <c:v>10570.572</c:v>
                </c:pt>
                <c:pt idx="17">
                  <c:v>10410.085999999999</c:v>
                </c:pt>
                <c:pt idx="18">
                  <c:v>10186.695</c:v>
                </c:pt>
                <c:pt idx="19">
                  <c:v>9845.8639999999996</c:v>
                </c:pt>
                <c:pt idx="20">
                  <c:v>9659.8209999999999</c:v>
                </c:pt>
                <c:pt idx="21">
                  <c:v>10331.540999999999</c:v>
                </c:pt>
                <c:pt idx="22">
                  <c:v>10686.821</c:v>
                </c:pt>
                <c:pt idx="23">
                  <c:v>9765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D0B-4D97-8F46-945BFC86E30A}"/>
            </c:ext>
          </c:extLst>
        </c:ser>
        <c:ser>
          <c:idx val="4"/>
          <c:order val="4"/>
          <c:tx>
            <c:strRef>
              <c:f>'Data 1'!$H$817</c:f>
              <c:strCache>
                <c:ptCount val="1"/>
                <c:pt idx="0">
                  <c:v>IRE-Otros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val>
            <c:numRef>
              <c:f>'Data 1'!$H$818:$H$841</c:f>
              <c:numCache>
                <c:formatCode>#,##0</c:formatCode>
                <c:ptCount val="24"/>
                <c:pt idx="0">
                  <c:v>1651.374</c:v>
                </c:pt>
                <c:pt idx="1">
                  <c:v>1674.4169999999999</c:v>
                </c:pt>
                <c:pt idx="2">
                  <c:v>1657.33</c:v>
                </c:pt>
                <c:pt idx="3">
                  <c:v>1643.279</c:v>
                </c:pt>
                <c:pt idx="4">
                  <c:v>1637.3040000000001</c:v>
                </c:pt>
                <c:pt idx="5">
                  <c:v>1632.7339999999999</c:v>
                </c:pt>
                <c:pt idx="6">
                  <c:v>1683.662</c:v>
                </c:pt>
                <c:pt idx="7">
                  <c:v>1760.825</c:v>
                </c:pt>
                <c:pt idx="8">
                  <c:v>1778.7539999999999</c:v>
                </c:pt>
                <c:pt idx="9">
                  <c:v>1763.203</c:v>
                </c:pt>
                <c:pt idx="10">
                  <c:v>1710.9580000000001</c:v>
                </c:pt>
                <c:pt idx="11">
                  <c:v>1689.6780000000001</c:v>
                </c:pt>
                <c:pt idx="12">
                  <c:v>1677.3340000000001</c:v>
                </c:pt>
                <c:pt idx="13">
                  <c:v>1609.6210000000001</c:v>
                </c:pt>
                <c:pt idx="14">
                  <c:v>1551.2560000000001</c:v>
                </c:pt>
                <c:pt idx="15">
                  <c:v>1538.9870000000001</c:v>
                </c:pt>
                <c:pt idx="16">
                  <c:v>1524.23</c:v>
                </c:pt>
                <c:pt idx="17">
                  <c:v>1502.7360000000001</c:v>
                </c:pt>
                <c:pt idx="18">
                  <c:v>1467.8420000000001</c:v>
                </c:pt>
                <c:pt idx="19">
                  <c:v>1476.0530000000001</c:v>
                </c:pt>
                <c:pt idx="20">
                  <c:v>1492.809</c:v>
                </c:pt>
                <c:pt idx="21">
                  <c:v>1499.1610000000001</c:v>
                </c:pt>
                <c:pt idx="22">
                  <c:v>1484.6959999999999</c:v>
                </c:pt>
                <c:pt idx="23">
                  <c:v>1490.6679999999999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D0B-4D97-8F46-945BFC86E30A}"/>
            </c:ext>
          </c:extLst>
        </c:ser>
        <c:ser>
          <c:idx val="5"/>
          <c:order val="5"/>
          <c:tx>
            <c:strRef>
              <c:f>'Data 1'!$I$817</c:f>
              <c:strCache>
                <c:ptCount val="1"/>
                <c:pt idx="0">
                  <c:v>Resto (Pequeño comercio y servicios)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val>
            <c:numRef>
              <c:f>'Data 1'!$I$818:$I$841</c:f>
              <c:numCache>
                <c:formatCode>#,##0</c:formatCode>
                <c:ptCount val="24"/>
                <c:pt idx="0">
                  <c:v>6487.3989999999994</c:v>
                </c:pt>
                <c:pt idx="1">
                  <c:v>6085.6329999999989</c:v>
                </c:pt>
                <c:pt idx="2">
                  <c:v>5826.8269999999993</c:v>
                </c:pt>
                <c:pt idx="3">
                  <c:v>5678.5260000000007</c:v>
                </c:pt>
                <c:pt idx="4">
                  <c:v>5616.4319999999998</c:v>
                </c:pt>
                <c:pt idx="5">
                  <c:v>5739.8339999999998</c:v>
                </c:pt>
                <c:pt idx="6">
                  <c:v>6421.1480000000001</c:v>
                </c:pt>
                <c:pt idx="7">
                  <c:v>7235.0229999999992</c:v>
                </c:pt>
                <c:pt idx="8">
                  <c:v>8487.0020000000004</c:v>
                </c:pt>
                <c:pt idx="9">
                  <c:v>9497.2789999999986</c:v>
                </c:pt>
                <c:pt idx="10">
                  <c:v>10071.855</c:v>
                </c:pt>
                <c:pt idx="11">
                  <c:v>10505.410000000002</c:v>
                </c:pt>
                <c:pt idx="12">
                  <c:v>10721.518</c:v>
                </c:pt>
                <c:pt idx="13">
                  <c:v>10491.316999999999</c:v>
                </c:pt>
                <c:pt idx="14">
                  <c:v>9645.8760000000002</c:v>
                </c:pt>
                <c:pt idx="15">
                  <c:v>9040.2969999999987</c:v>
                </c:pt>
                <c:pt idx="16">
                  <c:v>9061.7220000000016</c:v>
                </c:pt>
                <c:pt idx="17">
                  <c:v>9081.8640000000014</c:v>
                </c:pt>
                <c:pt idx="18">
                  <c:v>8913.1779999999999</c:v>
                </c:pt>
                <c:pt idx="19">
                  <c:v>8657.4129999999986</c:v>
                </c:pt>
                <c:pt idx="20">
                  <c:v>8297.6090000000004</c:v>
                </c:pt>
                <c:pt idx="21">
                  <c:v>8100.9169999999995</c:v>
                </c:pt>
                <c:pt idx="22">
                  <c:v>7522.5930000000008</c:v>
                </c:pt>
                <c:pt idx="23">
                  <c:v>6901.3830000000016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D0B-4D97-8F46-945BFC86E30A}"/>
            </c:ext>
          </c:extLst>
        </c:ser>
        <c:ser>
          <c:idx val="6"/>
          <c:order val="6"/>
          <c:tx>
            <c:strRef>
              <c:f>'Data 1'!$J$817</c:f>
              <c:strCache>
                <c:ptCount val="1"/>
                <c:pt idx="0">
                  <c:v>Pérdidas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val>
            <c:numRef>
              <c:f>'Data 1'!$J$818:$J$841</c:f>
              <c:numCache>
                <c:formatCode>#,##0</c:formatCode>
                <c:ptCount val="24"/>
                <c:pt idx="0">
                  <c:v>3299.726459999998</c:v>
                </c:pt>
                <c:pt idx="1">
                  <c:v>2964.1384600000019</c:v>
                </c:pt>
                <c:pt idx="2">
                  <c:v>2752.4574600000014</c:v>
                </c:pt>
                <c:pt idx="3">
                  <c:v>2617.7064599999976</c:v>
                </c:pt>
                <c:pt idx="4">
                  <c:v>2513.9074599999985</c:v>
                </c:pt>
                <c:pt idx="5">
                  <c:v>2489.6844600000004</c:v>
                </c:pt>
                <c:pt idx="6">
                  <c:v>2512.3094600000004</c:v>
                </c:pt>
                <c:pt idx="7">
                  <c:v>2691.1354599999977</c:v>
                </c:pt>
                <c:pt idx="8">
                  <c:v>3010.2384599999968</c:v>
                </c:pt>
                <c:pt idx="9">
                  <c:v>3264.3644599999934</c:v>
                </c:pt>
                <c:pt idx="10">
                  <c:v>3532.8454600000005</c:v>
                </c:pt>
                <c:pt idx="11">
                  <c:v>3764.3764599999995</c:v>
                </c:pt>
                <c:pt idx="12">
                  <c:v>4051.8954599999997</c:v>
                </c:pt>
                <c:pt idx="13">
                  <c:v>4218.0094600000011</c:v>
                </c:pt>
                <c:pt idx="14">
                  <c:v>4221.7214600000007</c:v>
                </c:pt>
                <c:pt idx="15">
                  <c:v>4191.2514600000068</c:v>
                </c:pt>
                <c:pt idx="16">
                  <c:v>4088.3374600000025</c:v>
                </c:pt>
                <c:pt idx="17">
                  <c:v>4007.3904600000023</c:v>
                </c:pt>
                <c:pt idx="18">
                  <c:v>3974.0224599999929</c:v>
                </c:pt>
                <c:pt idx="19">
                  <c:v>3999.463459999999</c:v>
                </c:pt>
                <c:pt idx="20">
                  <c:v>3990.2304600000025</c:v>
                </c:pt>
                <c:pt idx="21">
                  <c:v>3925.5144600000058</c:v>
                </c:pt>
                <c:pt idx="22">
                  <c:v>4038.8634600000005</c:v>
                </c:pt>
                <c:pt idx="23">
                  <c:v>3872.5234599999967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6D0B-4D97-8F46-945BFC86E3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1054376"/>
        <c:axId val="661054768"/>
      </c:areaChart>
      <c:lineChart>
        <c:grouping val="standard"/>
        <c:varyColors val="0"/>
        <c:ser>
          <c:idx val="3"/>
          <c:order val="3"/>
          <c:tx>
            <c:strRef>
              <c:f>'Data 1'!$D$790</c:f>
              <c:strCache>
                <c:ptCount val="1"/>
                <c:pt idx="0">
                  <c:v>Demanda total bc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val>
            <c:numRef>
              <c:f>'Data 1'!$D$818:$D$841</c:f>
              <c:numCache>
                <c:formatCode>#,##0;\(#,##0\)</c:formatCode>
                <c:ptCount val="24"/>
                <c:pt idx="0">
                  <c:v>30657.001459999999</c:v>
                </c:pt>
                <c:pt idx="1">
                  <c:v>28540.00546</c:v>
                </c:pt>
                <c:pt idx="2">
                  <c:v>27169.57446</c:v>
                </c:pt>
                <c:pt idx="3">
                  <c:v>26270.89446</c:v>
                </c:pt>
                <c:pt idx="4">
                  <c:v>25867.506460000001</c:v>
                </c:pt>
                <c:pt idx="5">
                  <c:v>26000.207460000001</c:v>
                </c:pt>
                <c:pt idx="6">
                  <c:v>27551.14846</c:v>
                </c:pt>
                <c:pt idx="7">
                  <c:v>29450.05646</c:v>
                </c:pt>
                <c:pt idx="8">
                  <c:v>31938.258460000001</c:v>
                </c:pt>
                <c:pt idx="9">
                  <c:v>34427.343459999996</c:v>
                </c:pt>
                <c:pt idx="10">
                  <c:v>36196.94846</c:v>
                </c:pt>
                <c:pt idx="11">
                  <c:v>37779.642460000003</c:v>
                </c:pt>
                <c:pt idx="12">
                  <c:v>39038.618459999998</c:v>
                </c:pt>
                <c:pt idx="13">
                  <c:v>39689.084459999998</c:v>
                </c:pt>
                <c:pt idx="14">
                  <c:v>39366.883459999997</c:v>
                </c:pt>
                <c:pt idx="15">
                  <c:v>38583.962460000002</c:v>
                </c:pt>
                <c:pt idx="16">
                  <c:v>38222.386460000002</c:v>
                </c:pt>
                <c:pt idx="17">
                  <c:v>37872.071459999999</c:v>
                </c:pt>
                <c:pt idx="18">
                  <c:v>37178.845459999997</c:v>
                </c:pt>
                <c:pt idx="19">
                  <c:v>36548.304459999999</c:v>
                </c:pt>
                <c:pt idx="20">
                  <c:v>35556.930460000003</c:v>
                </c:pt>
                <c:pt idx="21">
                  <c:v>35156.057460000004</c:v>
                </c:pt>
                <c:pt idx="22">
                  <c:v>34361.189460000001</c:v>
                </c:pt>
                <c:pt idx="23">
                  <c:v>32407.876459999999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6D0B-4D97-8F46-945BFC86E3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1054376"/>
        <c:axId val="661054768"/>
      </c:lineChart>
      <c:catAx>
        <c:axId val="6610543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Horas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61054768"/>
        <c:crosses val="autoZero"/>
        <c:auto val="1"/>
        <c:lblAlgn val="ctr"/>
        <c:lblOffset val="100"/>
        <c:noMultiLvlLbl val="0"/>
      </c:catAx>
      <c:valAx>
        <c:axId val="66105476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MWh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61054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279640490042604"/>
          <c:y val="5.0265380882386676E-2"/>
          <c:w val="0.84720356283148224"/>
          <c:h val="0.222930700096054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21962909461344E-2"/>
          <c:y val="0.16666666666666666"/>
          <c:w val="0.88053929632072769"/>
          <c:h val="0.67117553487632231"/>
        </c:manualLayout>
      </c:layout>
      <c:lineChart>
        <c:grouping val="standard"/>
        <c:varyColors val="0"/>
        <c:ser>
          <c:idx val="0"/>
          <c:order val="0"/>
          <c:tx>
            <c:v>PIB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'Data 1'!$C$23:$C$32</c:f>
              <c:numCache>
                <c:formatCode>0_)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'Data 1'!$E$23:$E$32</c:f>
              <c:numCache>
                <c:formatCode>0.0\ </c:formatCode>
                <c:ptCount val="10"/>
                <c:pt idx="0">
                  <c:v>-3.5737418531207488</c:v>
                </c:pt>
                <c:pt idx="1">
                  <c:v>1.4086438837002113E-2</c:v>
                </c:pt>
                <c:pt idx="2">
                  <c:v>-0.99876495811490607</c:v>
                </c:pt>
                <c:pt idx="3">
                  <c:v>-2.9277434048703643</c:v>
                </c:pt>
                <c:pt idx="4">
                  <c:v>-1.705688031043906</c:v>
                </c:pt>
                <c:pt idx="5">
                  <c:v>1.3799450712835171</c:v>
                </c:pt>
                <c:pt idx="6">
                  <c:v>3.6447553525659648</c:v>
                </c:pt>
                <c:pt idx="7">
                  <c:v>3.1725037343974805</c:v>
                </c:pt>
                <c:pt idx="8">
                  <c:v>2.9792365181276592</c:v>
                </c:pt>
                <c:pt idx="9">
                  <c:v>2.5817935200542763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A2D-4E6A-A41A-D61283C52F79}"/>
            </c:ext>
          </c:extLst>
        </c:ser>
        <c:ser>
          <c:idx val="1"/>
          <c:order val="1"/>
          <c:tx>
            <c:v>Demanda corregida peninsular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'Data 1'!$C$23:$C$32</c:f>
              <c:numCache>
                <c:formatCode>0_)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'Data 1'!$F$23:$F$32</c:f>
              <c:numCache>
                <c:formatCode>0.0\ </c:formatCode>
                <c:ptCount val="10"/>
                <c:pt idx="0">
                  <c:v>-4.8581783878570262</c:v>
                </c:pt>
                <c:pt idx="1">
                  <c:v>2.400634218885811</c:v>
                </c:pt>
                <c:pt idx="2">
                  <c:v>-2.5087383375165251</c:v>
                </c:pt>
                <c:pt idx="3">
                  <c:v>-1.7050793571078193</c:v>
                </c:pt>
                <c:pt idx="4">
                  <c:v>-2.2228217045758392</c:v>
                </c:pt>
                <c:pt idx="5">
                  <c:v>-0.1257412732204144</c:v>
                </c:pt>
                <c:pt idx="6">
                  <c:v>1.6870463613417597</c:v>
                </c:pt>
                <c:pt idx="7">
                  <c:v>1.3063496734622149E-2</c:v>
                </c:pt>
                <c:pt idx="8">
                  <c:v>1.640687715691147</c:v>
                </c:pt>
                <c:pt idx="9">
                  <c:v>0.33935934815256807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A2D-4E6A-A41A-D61283C52F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1030464"/>
        <c:axId val="661030856"/>
      </c:lineChart>
      <c:catAx>
        <c:axId val="661030464"/>
        <c:scaling>
          <c:orientation val="minMax"/>
        </c:scaling>
        <c:delete val="0"/>
        <c:axPos val="b"/>
        <c:numFmt formatCode="0_)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61030856"/>
        <c:crosses val="autoZero"/>
        <c:auto val="1"/>
        <c:lblAlgn val="ctr"/>
        <c:lblOffset val="100"/>
        <c:noMultiLvlLbl val="0"/>
      </c:catAx>
      <c:valAx>
        <c:axId val="66103085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 año anterior</a:t>
                </a:r>
              </a:p>
            </c:rich>
          </c:tx>
          <c:layout>
            <c:manualLayout>
              <c:xMode val="edge"/>
              <c:yMode val="edge"/>
              <c:x val="2.2976316719688937E-2"/>
              <c:y val="0.3556760518571542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610304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288917093210642"/>
          <c:y val="4.1183886105146013E-2"/>
          <c:w val="0.41598906711422479"/>
          <c:h val="7.4977730056470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811227640662566E-2"/>
          <c:y val="9.9576798605924818E-2"/>
          <c:w val="0.89467056507642428"/>
          <c:h val="0.7600285401218051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'Data 2'!$B$135:$B$140</c15:sqref>
                  </c15:fullRef>
                </c:ext>
              </c:extLst>
              <c:f>'Data 2'!$B$136:$B$140</c:f>
              <c:numCache>
                <c:formatCode>0_)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2'!$M$135:$M$140</c15:sqref>
                  </c15:fullRef>
                </c:ext>
              </c:extLst>
              <c:f>'Data 2'!$M$136:$M$140</c:f>
              <c:numCache>
                <c:formatCode>0.0</c:formatCode>
                <c:ptCount val="5"/>
                <c:pt idx="0">
                  <c:v>-0.61836796197168864</c:v>
                </c:pt>
                <c:pt idx="1">
                  <c:v>2.3716959051781394</c:v>
                </c:pt>
                <c:pt idx="2">
                  <c:v>0.99642095492187277</c:v>
                </c:pt>
                <c:pt idx="3">
                  <c:v>2.4989878718991498</c:v>
                </c:pt>
                <c:pt idx="4">
                  <c:v>-0.81153206506247022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FFE-40EA-A81A-5B62F8628D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1049280"/>
        <c:axId val="661049672"/>
      </c:lineChart>
      <c:catAx>
        <c:axId val="661049280"/>
        <c:scaling>
          <c:orientation val="minMax"/>
        </c:scaling>
        <c:delete val="0"/>
        <c:axPos val="b"/>
        <c:numFmt formatCode="0_)" sourceLinked="1"/>
        <c:majorTickMark val="none"/>
        <c:minorTickMark val="none"/>
        <c:tickLblPos val="low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61049672"/>
        <c:crosses val="autoZero"/>
        <c:auto val="1"/>
        <c:lblAlgn val="ctr"/>
        <c:lblOffset val="100"/>
        <c:noMultiLvlLbl val="0"/>
      </c:catAx>
      <c:valAx>
        <c:axId val="66104967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61049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249457577282797E-2"/>
          <c:y val="9.7276285183216113E-2"/>
          <c:w val="0.88213545851514941"/>
          <c:h val="0.68660383415922999"/>
        </c:manualLayout>
      </c:layout>
      <c:lineChart>
        <c:grouping val="standard"/>
        <c:varyColors val="0"/>
        <c:ser>
          <c:idx val="0"/>
          <c:order val="0"/>
          <c:tx>
            <c:strRef>
              <c:f>'C23'!$F$7</c:f>
              <c:strCache>
                <c:ptCount val="1"/>
                <c:pt idx="0">
                  <c:v>2014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'Data 1'!$J$217:$J$228</c:f>
              <c:numCache>
                <c:formatCode>0_)</c:formatCode>
                <c:ptCount val="12"/>
              </c:numCache>
            </c:numRef>
          </c:cat>
          <c:val>
            <c:numRef>
              <c:f>'C23'!$F$9:$F$20</c:f>
              <c:numCache>
                <c:formatCode>#,##0</c:formatCode>
                <c:ptCount val="12"/>
                <c:pt idx="0">
                  <c:v>1183.0433379999999</c:v>
                </c:pt>
                <c:pt idx="1">
                  <c:v>1074.250896</c:v>
                </c:pt>
                <c:pt idx="2">
                  <c:v>1154.2155049999999</c:v>
                </c:pt>
                <c:pt idx="3">
                  <c:v>1093.0395840000001</c:v>
                </c:pt>
                <c:pt idx="4">
                  <c:v>1165.0107689999998</c:v>
                </c:pt>
                <c:pt idx="5">
                  <c:v>1228.5443990000001</c:v>
                </c:pt>
                <c:pt idx="6">
                  <c:v>1366.6699640000002</c:v>
                </c:pt>
                <c:pt idx="7">
                  <c:v>1411.125767</c:v>
                </c:pt>
                <c:pt idx="8">
                  <c:v>1352.50062</c:v>
                </c:pt>
                <c:pt idx="9">
                  <c:v>1199.5932459999999</c:v>
                </c:pt>
                <c:pt idx="10">
                  <c:v>1094.8469880000005</c:v>
                </c:pt>
                <c:pt idx="11">
                  <c:v>1171.7973069999998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365-46C1-A46A-A4E365A02716}"/>
            </c:ext>
          </c:extLst>
        </c:ser>
        <c:ser>
          <c:idx val="1"/>
          <c:order val="1"/>
          <c:tx>
            <c:strRef>
              <c:f>'C23'!$I$7</c:f>
              <c:strCache>
                <c:ptCount val="1"/>
                <c:pt idx="0">
                  <c:v>2015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'Data 1'!$J$217:$J$228</c:f>
              <c:numCache>
                <c:formatCode>0_)</c:formatCode>
                <c:ptCount val="12"/>
              </c:numCache>
            </c:numRef>
          </c:cat>
          <c:val>
            <c:numRef>
              <c:f>'C23'!$I$9:$I$20</c:f>
              <c:numCache>
                <c:formatCode>#,##0</c:formatCode>
                <c:ptCount val="12"/>
                <c:pt idx="0">
                  <c:v>1215.757756</c:v>
                </c:pt>
                <c:pt idx="1">
                  <c:v>1124.7852189999999</c:v>
                </c:pt>
                <c:pt idx="2">
                  <c:v>1182.8682139999999</c:v>
                </c:pt>
                <c:pt idx="3">
                  <c:v>1098.8675439999997</c:v>
                </c:pt>
                <c:pt idx="4">
                  <c:v>1184.454315</c:v>
                </c:pt>
                <c:pt idx="5">
                  <c:v>1239.6317879999999</c:v>
                </c:pt>
                <c:pt idx="6">
                  <c:v>1500.7106739999999</c:v>
                </c:pt>
                <c:pt idx="7">
                  <c:v>1459.7428990000001</c:v>
                </c:pt>
                <c:pt idx="8">
                  <c:v>1304.7590069999999</c:v>
                </c:pt>
                <c:pt idx="9">
                  <c:v>1238.3023310000001</c:v>
                </c:pt>
                <c:pt idx="10">
                  <c:v>1114.288303</c:v>
                </c:pt>
                <c:pt idx="11">
                  <c:v>1174.2390780000003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365-46C1-A46A-A4E365A02716}"/>
            </c:ext>
          </c:extLst>
        </c:ser>
        <c:ser>
          <c:idx val="2"/>
          <c:order val="2"/>
          <c:tx>
            <c:strRef>
              <c:f>'C23'!$L$7</c:f>
              <c:strCache>
                <c:ptCount val="1"/>
                <c:pt idx="0">
                  <c:v>2016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'C23'!$L$9:$L$20</c:f>
              <c:numCache>
                <c:formatCode>#,##0</c:formatCode>
                <c:ptCount val="12"/>
                <c:pt idx="0">
                  <c:v>1169.1327379999998</c:v>
                </c:pt>
                <c:pt idx="1">
                  <c:v>1115.7713880000001</c:v>
                </c:pt>
                <c:pt idx="2">
                  <c:v>1200.6079609999999</c:v>
                </c:pt>
                <c:pt idx="3">
                  <c:v>1133.8199050000001</c:v>
                </c:pt>
                <c:pt idx="4">
                  <c:v>1203.1702520000001</c:v>
                </c:pt>
                <c:pt idx="5">
                  <c:v>1273.9005030000003</c:v>
                </c:pt>
                <c:pt idx="6">
                  <c:v>1441.4813530000001</c:v>
                </c:pt>
                <c:pt idx="7">
                  <c:v>1481.3154040000002</c:v>
                </c:pt>
                <c:pt idx="8">
                  <c:v>1354.6039089999997</c:v>
                </c:pt>
                <c:pt idx="9">
                  <c:v>1274.4746509999998</c:v>
                </c:pt>
                <c:pt idx="10">
                  <c:v>1140.1270829999999</c:v>
                </c:pt>
                <c:pt idx="11">
                  <c:v>1197.854979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365-46C1-A46A-A4E365A02716}"/>
            </c:ext>
          </c:extLst>
        </c:ser>
        <c:ser>
          <c:idx val="3"/>
          <c:order val="3"/>
          <c:tx>
            <c:strRef>
              <c:f>'C23'!$O$7</c:f>
              <c:strCache>
                <c:ptCount val="1"/>
                <c:pt idx="0">
                  <c:v>2017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'C23'!$O$9:$O$20</c:f>
              <c:numCache>
                <c:formatCode>#,##0</c:formatCode>
                <c:ptCount val="12"/>
                <c:pt idx="0">
                  <c:v>1259.8959749999999</c:v>
                </c:pt>
                <c:pt idx="1">
                  <c:v>1092.1355790000002</c:v>
                </c:pt>
                <c:pt idx="2">
                  <c:v>1178.4386910000001</c:v>
                </c:pt>
                <c:pt idx="3">
                  <c:v>1150.8530550000003</c:v>
                </c:pt>
                <c:pt idx="4">
                  <c:v>1244.175712</c:v>
                </c:pt>
                <c:pt idx="5">
                  <c:v>1343.6200590000001</c:v>
                </c:pt>
                <c:pt idx="6">
                  <c:v>1484.8107240000002</c:v>
                </c:pt>
                <c:pt idx="7">
                  <c:v>1553.18453</c:v>
                </c:pt>
                <c:pt idx="8">
                  <c:v>1330.763469</c:v>
                </c:pt>
                <c:pt idx="9">
                  <c:v>1298.3440719999999</c:v>
                </c:pt>
                <c:pt idx="10">
                  <c:v>1180.2322349999999</c:v>
                </c:pt>
                <c:pt idx="11">
                  <c:v>1244.3108480000001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365-46C1-A46A-A4E365A02716}"/>
            </c:ext>
          </c:extLst>
        </c:ser>
        <c:ser>
          <c:idx val="4"/>
          <c:order val="4"/>
          <c:tx>
            <c:strRef>
              <c:f>'C23'!$R$7</c:f>
              <c:strCache>
                <c:ptCount val="1"/>
                <c:pt idx="0">
                  <c:v>2018 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'C23'!$R$9:$R$20</c:f>
              <c:numCache>
                <c:formatCode>#,##0</c:formatCode>
                <c:ptCount val="12"/>
                <c:pt idx="0">
                  <c:v>1228.5711439999998</c:v>
                </c:pt>
                <c:pt idx="1">
                  <c:v>1174.1520579999999</c:v>
                </c:pt>
                <c:pt idx="2">
                  <c:v>1225.913812</c:v>
                </c:pt>
                <c:pt idx="3">
                  <c:v>1162.212554</c:v>
                </c:pt>
                <c:pt idx="4">
                  <c:v>1224.6702209999999</c:v>
                </c:pt>
                <c:pt idx="5">
                  <c:v>1276.725173</c:v>
                </c:pt>
                <c:pt idx="6">
                  <c:v>1480.8539249999999</c:v>
                </c:pt>
                <c:pt idx="7">
                  <c:v>1525.6483430000001</c:v>
                </c:pt>
                <c:pt idx="8">
                  <c:v>1379.9726269999999</c:v>
                </c:pt>
                <c:pt idx="9">
                  <c:v>1289.5113079999999</c:v>
                </c:pt>
                <c:pt idx="10">
                  <c:v>1149.2904089999997</c:v>
                </c:pt>
                <c:pt idx="11">
                  <c:v>1196.709441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5365-46C1-A46A-A4E365A027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1050456"/>
        <c:axId val="661050848"/>
      </c:lineChart>
      <c:catAx>
        <c:axId val="661050456"/>
        <c:scaling>
          <c:orientation val="minMax"/>
        </c:scaling>
        <c:delete val="0"/>
        <c:axPos val="b"/>
        <c:numFmt formatCode="0_)" sourceLinked="1"/>
        <c:majorTickMark val="none"/>
        <c:minorTickMark val="none"/>
        <c:tickLblPos val="low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61050848"/>
        <c:crosses val="autoZero"/>
        <c:auto val="1"/>
        <c:lblAlgn val="ctr"/>
        <c:lblOffset val="100"/>
        <c:noMultiLvlLbl val="0"/>
      </c:catAx>
      <c:valAx>
        <c:axId val="661050848"/>
        <c:scaling>
          <c:orientation val="minMax"/>
          <c:min val="10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61050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30756583024184E-2"/>
          <c:y val="0.1606425702811245"/>
          <c:w val="0.87747312671960076"/>
          <c:h val="0.70829696739714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2'!$I$8</c:f>
              <c:strCache>
                <c:ptCount val="1"/>
                <c:pt idx="0">
                  <c:v>Canarias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'Data 2'!$A$105:$A$116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2'!$I$105:$I$116</c:f>
              <c:numCache>
                <c:formatCode>0.0%</c:formatCode>
                <c:ptCount val="12"/>
                <c:pt idx="0">
                  <c:v>1.3254477054789104E-2</c:v>
                </c:pt>
                <c:pt idx="1">
                  <c:v>2.5885900331449552E-2</c:v>
                </c:pt>
                <c:pt idx="2">
                  <c:v>-9.2548324626468004E-3</c:v>
                </c:pt>
                <c:pt idx="3">
                  <c:v>-3.4046616316556477E-3</c:v>
                </c:pt>
                <c:pt idx="4">
                  <c:v>-1.7893145047207737E-2</c:v>
                </c:pt>
                <c:pt idx="5">
                  <c:v>-3.1146275958265246E-2</c:v>
                </c:pt>
                <c:pt idx="6">
                  <c:v>-1.4025590388809794E-2</c:v>
                </c:pt>
                <c:pt idx="7">
                  <c:v>-3.0569448966686341E-2</c:v>
                </c:pt>
                <c:pt idx="8">
                  <c:v>7.6137586905336008E-3</c:v>
                </c:pt>
                <c:pt idx="9">
                  <c:v>-1.4171626937353743E-2</c:v>
                </c:pt>
                <c:pt idx="10">
                  <c:v>-3.0393593080128567E-2</c:v>
                </c:pt>
                <c:pt idx="11">
                  <c:v>-1.1940937736422907E-2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FAE-4590-87FE-34FDA66BDDDB}"/>
            </c:ext>
          </c:extLst>
        </c:ser>
        <c:ser>
          <c:idx val="1"/>
          <c:order val="1"/>
          <c:tx>
            <c:strRef>
              <c:f>'Data 2'!$J$8</c:f>
              <c:strCache>
                <c:ptCount val="1"/>
                <c:pt idx="0">
                  <c:v>Baleares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'Data 2'!$A$105:$A$116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2'!$J$105:$J$116</c:f>
              <c:numCache>
                <c:formatCode>0.0%</c:formatCode>
                <c:ptCount val="12"/>
                <c:pt idx="0">
                  <c:v>-8.552194643935962E-2</c:v>
                </c:pt>
                <c:pt idx="1">
                  <c:v>0.15670758751850289</c:v>
                </c:pt>
                <c:pt idx="2">
                  <c:v>0.12922323342481534</c:v>
                </c:pt>
                <c:pt idx="3">
                  <c:v>2.7970879793132175E-2</c:v>
                </c:pt>
                <c:pt idx="4">
                  <c:v>-1.3172873644060279E-2</c:v>
                </c:pt>
                <c:pt idx="5">
                  <c:v>-7.2582073655819812E-2</c:v>
                </c:pt>
                <c:pt idx="6">
                  <c:v>1.1549842814454703E-2</c:v>
                </c:pt>
                <c:pt idx="7">
                  <c:v>-3.5910164839372261E-3</c:v>
                </c:pt>
                <c:pt idx="8">
                  <c:v>7.6258952924098455E-2</c:v>
                </c:pt>
                <c:pt idx="9">
                  <c:v>5.8867879783242039E-4</c:v>
                </c:pt>
                <c:pt idx="10">
                  <c:v>-2.3670037017860412E-2</c:v>
                </c:pt>
                <c:pt idx="11">
                  <c:v>-8.1597686461215124E-2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FAE-4590-87FE-34FDA66BDDDB}"/>
            </c:ext>
          </c:extLst>
        </c:ser>
        <c:ser>
          <c:idx val="2"/>
          <c:order val="2"/>
          <c:tx>
            <c:strRef>
              <c:f>'Data 2'!$K$8</c:f>
              <c:strCache>
                <c:ptCount val="1"/>
                <c:pt idx="0">
                  <c:v>Ceuta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'Data 2'!$A$105:$A$116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2'!$K$105:$K$116</c:f>
              <c:numCache>
                <c:formatCode>0.0%</c:formatCode>
                <c:ptCount val="12"/>
                <c:pt idx="0">
                  <c:v>2.1607271391599348E-4</c:v>
                </c:pt>
                <c:pt idx="1">
                  <c:v>8.745608758735246E-2</c:v>
                </c:pt>
                <c:pt idx="2">
                  <c:v>7.536073100910734E-2</c:v>
                </c:pt>
                <c:pt idx="3">
                  <c:v>9.2101679451956686E-2</c:v>
                </c:pt>
                <c:pt idx="4">
                  <c:v>-9.6254097825690943E-3</c:v>
                </c:pt>
                <c:pt idx="5">
                  <c:v>-6.9136273695382444E-2</c:v>
                </c:pt>
                <c:pt idx="6">
                  <c:v>-2.3739590194050919E-2</c:v>
                </c:pt>
                <c:pt idx="7">
                  <c:v>-5.149961932560998E-2</c:v>
                </c:pt>
                <c:pt idx="8">
                  <c:v>5.2308817430260612E-2</c:v>
                </c:pt>
                <c:pt idx="9">
                  <c:v>0.11835811400629592</c:v>
                </c:pt>
                <c:pt idx="10">
                  <c:v>6.1807673195607649E-2</c:v>
                </c:pt>
                <c:pt idx="11">
                  <c:v>-3.1747705961812089E-2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FAE-4590-87FE-34FDA66BDDDB}"/>
            </c:ext>
          </c:extLst>
        </c:ser>
        <c:ser>
          <c:idx val="3"/>
          <c:order val="3"/>
          <c:tx>
            <c:strRef>
              <c:f>'Data 2'!$L$8</c:f>
              <c:strCache>
                <c:ptCount val="1"/>
                <c:pt idx="0">
                  <c:v>Melilla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'Data 2'!$A$105:$A$116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2'!$L$105:$L$116</c:f>
              <c:numCache>
                <c:formatCode>0.0%</c:formatCode>
                <c:ptCount val="12"/>
                <c:pt idx="0">
                  <c:v>-2.0589885165528399E-2</c:v>
                </c:pt>
                <c:pt idx="1">
                  <c:v>9.1497368813712621E-2</c:v>
                </c:pt>
                <c:pt idx="2">
                  <c:v>1.350950194437095E-2</c:v>
                </c:pt>
                <c:pt idx="3">
                  <c:v>5.1209833739317423E-2</c:v>
                </c:pt>
                <c:pt idx="4">
                  <c:v>3.0187658995184385E-3</c:v>
                </c:pt>
                <c:pt idx="5">
                  <c:v>-5.5145519049360159E-2</c:v>
                </c:pt>
                <c:pt idx="6">
                  <c:v>-2.8921776435521074E-2</c:v>
                </c:pt>
                <c:pt idx="7">
                  <c:v>3.0530570694008441E-2</c:v>
                </c:pt>
                <c:pt idx="8">
                  <c:v>8.963915317753024E-2</c:v>
                </c:pt>
                <c:pt idx="9">
                  <c:v>1.0968562445399233E-2</c:v>
                </c:pt>
                <c:pt idx="10">
                  <c:v>1.2622041374816595E-2</c:v>
                </c:pt>
                <c:pt idx="11">
                  <c:v>-3.5211821425002676E-2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FAE-4590-87FE-34FDA66BDD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1051632"/>
        <c:axId val="661052024"/>
      </c:barChart>
      <c:catAx>
        <c:axId val="661051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61052024"/>
        <c:crosses val="autoZero"/>
        <c:auto val="1"/>
        <c:lblAlgn val="ctr"/>
        <c:lblOffset val="100"/>
        <c:noMultiLvlLbl val="0"/>
      </c:catAx>
      <c:valAx>
        <c:axId val="66105202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61051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315684962254849"/>
          <c:y val="4.6959886791259529E-2"/>
          <c:w val="0.5119372998102415"/>
          <c:h val="7.45260569838408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443794323686085E-2"/>
          <c:y val="0.16448594903015692"/>
          <c:w val="0.88213545851514941"/>
          <c:h val="0.68660383415922999"/>
        </c:manualLayout>
      </c:layout>
      <c:lineChart>
        <c:grouping val="standard"/>
        <c:varyColors val="0"/>
        <c:ser>
          <c:idx val="0"/>
          <c:order val="0"/>
          <c:tx>
            <c:v>% Mes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'Data 1'!$J$253:$J$264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'Data 1'!$G$253:$G$264</c:f>
              <c:numCache>
                <c:formatCode>#,##0.00</c:formatCode>
                <c:ptCount val="12"/>
                <c:pt idx="0">
                  <c:v>-1.9883078432814449</c:v>
                </c:pt>
                <c:pt idx="1">
                  <c:v>3.0342141631390263</c:v>
                </c:pt>
                <c:pt idx="2">
                  <c:v>5.1425055899964489</c:v>
                </c:pt>
                <c:pt idx="3">
                  <c:v>1.705131342477606</c:v>
                </c:pt>
                <c:pt idx="4">
                  <c:v>1.3736121906552268</c:v>
                </c:pt>
                <c:pt idx="5">
                  <c:v>-3.0573822720804666</c:v>
                </c:pt>
                <c:pt idx="6">
                  <c:v>3.4772178506570217E-2</c:v>
                </c:pt>
                <c:pt idx="7">
                  <c:v>1.7481437516535303</c:v>
                </c:pt>
                <c:pt idx="8">
                  <c:v>2.9844332245951843</c:v>
                </c:pt>
                <c:pt idx="9">
                  <c:v>9.1954996485399398E-3</c:v>
                </c:pt>
                <c:pt idx="10">
                  <c:v>-1.0214007737854525</c:v>
                </c:pt>
                <c:pt idx="11">
                  <c:v>-4.9190231934493793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F08-4F8C-A13D-10A641477E76}"/>
            </c:ext>
          </c:extLst>
        </c:ser>
        <c:ser>
          <c:idx val="1"/>
          <c:order val="1"/>
          <c:tx>
            <c:v>% Año Móvil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'Data 1'!$J$253:$J$264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'Data 1'!$H$253:$H$264</c:f>
              <c:numCache>
                <c:formatCode>#,##0.00</c:formatCode>
                <c:ptCount val="12"/>
                <c:pt idx="0">
                  <c:v>0.72968448250856355</c:v>
                </c:pt>
                <c:pt idx="1">
                  <c:v>1.1338735503760411</c:v>
                </c:pt>
                <c:pt idx="2">
                  <c:v>1.7161957240164227</c:v>
                </c:pt>
                <c:pt idx="3">
                  <c:v>1.8757456329846489</c:v>
                </c:pt>
                <c:pt idx="4">
                  <c:v>1.9379313997715419</c:v>
                </c:pt>
                <c:pt idx="5">
                  <c:v>1.3234145716805257</c:v>
                </c:pt>
                <c:pt idx="6">
                  <c:v>1.2231895184931174</c:v>
                </c:pt>
                <c:pt idx="7">
                  <c:v>1.2322243752707074</c:v>
                </c:pt>
                <c:pt idx="8">
                  <c:v>1.5954749627760556</c:v>
                </c:pt>
                <c:pt idx="9">
                  <c:v>1.5672230118022323</c:v>
                </c:pt>
                <c:pt idx="10">
                  <c:v>1.2362064712464704</c:v>
                </c:pt>
                <c:pt idx="11">
                  <c:v>0.33935934815256807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F08-4F8C-A13D-10A641477E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1031640"/>
        <c:axId val="661032032"/>
      </c:lineChart>
      <c:catAx>
        <c:axId val="661031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61032032"/>
        <c:crosses val="autoZero"/>
        <c:auto val="1"/>
        <c:lblAlgn val="ctr"/>
        <c:lblOffset val="100"/>
        <c:noMultiLvlLbl val="0"/>
      </c:catAx>
      <c:valAx>
        <c:axId val="66103203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61031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199481893194059"/>
          <c:y val="5.3582151528019914E-2"/>
          <c:w val="0.35824192336378807"/>
          <c:h val="8.41127217381270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376848176794252E-2"/>
          <c:y val="7.5098959167642906E-2"/>
          <c:w val="0.93482159630959005"/>
          <c:h val="0.74703701487813212"/>
        </c:manualLayout>
      </c:layout>
      <c:lineChart>
        <c:grouping val="standard"/>
        <c:varyColors val="0"/>
        <c:ser>
          <c:idx val="0"/>
          <c:order val="0"/>
          <c:tx>
            <c:strRef>
              <c:f>'Data 1'!$G$9</c:f>
              <c:strCache>
                <c:ptCount val="1"/>
                <c:pt idx="0">
                  <c:v>D Demanda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none"/>
          </c:marker>
          <c:cat>
            <c:numRef>
              <c:f>'Data 1'!$C$23:$C$32</c:f>
              <c:numCache>
                <c:formatCode>0_)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'Data 1'!$G$23:$G$32</c:f>
              <c:numCache>
                <c:formatCode>0.0\ </c:formatCode>
                <c:ptCount val="10"/>
                <c:pt idx="0">
                  <c:v>-4.4323103303781197</c:v>
                </c:pt>
                <c:pt idx="1">
                  <c:v>2.9799084133037557</c:v>
                </c:pt>
                <c:pt idx="2">
                  <c:v>-2.0473336951949861</c:v>
                </c:pt>
                <c:pt idx="3">
                  <c:v>-1.2867421870957019</c:v>
                </c:pt>
                <c:pt idx="4">
                  <c:v>-2.3040840655225825</c:v>
                </c:pt>
                <c:pt idx="5">
                  <c:v>-1.1165703303855801</c:v>
                </c:pt>
                <c:pt idx="6">
                  <c:v>1.9720720160641081</c:v>
                </c:pt>
                <c:pt idx="7">
                  <c:v>0.68954404924408408</c:v>
                </c:pt>
                <c:pt idx="8">
                  <c:v>1.1320558128334435</c:v>
                </c:pt>
                <c:pt idx="9">
                  <c:v>0.41852238552129162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47E-4B47-AC43-54237A5124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1032816"/>
        <c:axId val="661033208"/>
      </c:lineChart>
      <c:catAx>
        <c:axId val="661032816"/>
        <c:scaling>
          <c:orientation val="minMax"/>
        </c:scaling>
        <c:delete val="0"/>
        <c:axPos val="b"/>
        <c:numFmt formatCode="0_)" sourceLinked="1"/>
        <c:majorTickMark val="out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6103320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661033208"/>
        <c:scaling>
          <c:orientation val="minMax"/>
          <c:max val="6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\ 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61032816"/>
        <c:crossesAt val="1"/>
        <c:crossBetween val="between"/>
        <c:majorUnit val="1"/>
        <c:minorUnit val="1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orientation="landscape" horizontalDpi="-4" vertic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35505312464921E-2"/>
          <c:y val="0.12779973649538867"/>
          <c:w val="0.9019629431940851"/>
          <c:h val="0.69433589576006571"/>
        </c:manualLayout>
      </c:layout>
      <c:lineChart>
        <c:grouping val="standard"/>
        <c:varyColors val="0"/>
        <c:ser>
          <c:idx val="0"/>
          <c:order val="0"/>
          <c:tx>
            <c:strRef>
              <c:f>'Data 1'!$G$9</c:f>
              <c:strCache>
                <c:ptCount val="1"/>
                <c:pt idx="0">
                  <c:v>D Demanda</c:v>
                </c:pt>
              </c:strCache>
            </c:strRef>
          </c:tx>
          <c:spPr>
            <a:ln w="38100">
              <a:solidFill>
                <a:srgbClr val="624FAC"/>
              </a:solidFill>
              <a:prstDash val="sysDot"/>
            </a:ln>
          </c:spPr>
          <c:marker>
            <c:symbol val="none"/>
          </c:marker>
          <c:cat>
            <c:numRef>
              <c:f>'Data 1'!$C$13:$C$25</c:f>
              <c:numCache>
                <c:formatCode>0_)</c:formatCode>
                <c:ptCount val="1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</c:numCache>
            </c:numRef>
          </c:cat>
          <c:val>
            <c:numRef>
              <c:f>'Data 1'!$G$13:$G$25</c:f>
              <c:numCache>
                <c:formatCode>0.0\ </c:formatCode>
                <c:ptCount val="13"/>
                <c:pt idx="0">
                  <c:v>6.5513980540834904</c:v>
                </c:pt>
                <c:pt idx="1">
                  <c:v>5.5613830415246923</c:v>
                </c:pt>
                <c:pt idx="2">
                  <c:v>5.4908611415195985</c:v>
                </c:pt>
                <c:pt idx="3">
                  <c:v>2.5601979511211903</c:v>
                </c:pt>
                <c:pt idx="4">
                  <c:v>6.9196277349218294</c:v>
                </c:pt>
                <c:pt idx="5">
                  <c:v>4.7093020715264666</c:v>
                </c:pt>
                <c:pt idx="6">
                  <c:v>4.1643252061972946</c:v>
                </c:pt>
                <c:pt idx="7">
                  <c:v>3.6047338950173646</c:v>
                </c:pt>
                <c:pt idx="8">
                  <c:v>2.8571021619527848</c:v>
                </c:pt>
                <c:pt idx="9">
                  <c:v>0.73240976077895148</c:v>
                </c:pt>
                <c:pt idx="10">
                  <c:v>-4.4323103303781197</c:v>
                </c:pt>
                <c:pt idx="11">
                  <c:v>2.9799084133037557</c:v>
                </c:pt>
                <c:pt idx="12">
                  <c:v>-2.0473336951949861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1FB-4D16-8D19-68F0134716C7}"/>
            </c:ext>
          </c:extLst>
        </c:ser>
        <c:ser>
          <c:idx val="1"/>
          <c:order val="1"/>
          <c:tx>
            <c:strRef>
              <c:f>'Data 1'!$E$9</c:f>
              <c:strCache>
                <c:ptCount val="1"/>
                <c:pt idx="0">
                  <c:v>PIB % (*)</c:v>
                </c:pt>
              </c:strCache>
            </c:strRef>
          </c:tx>
          <c:marker>
            <c:symbol val="none"/>
          </c:marker>
          <c:cat>
            <c:numRef>
              <c:f>'Data 1'!$C$13:$C$25</c:f>
              <c:numCache>
                <c:formatCode>0_)</c:formatCode>
                <c:ptCount val="1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</c:numCache>
            </c:numRef>
          </c:cat>
          <c:val>
            <c:numRef>
              <c:f>'Data 1'!$E$13:$E$25</c:f>
              <c:numCache>
                <c:formatCode>0.0\ </c:formatCode>
                <c:ptCount val="13"/>
                <c:pt idx="0">
                  <c:v>4.4848585486299886</c:v>
                </c:pt>
                <c:pt idx="1">
                  <c:v>5.2891054590487041</c:v>
                </c:pt>
                <c:pt idx="2">
                  <c:v>4.0010831721469575</c:v>
                </c:pt>
                <c:pt idx="3">
                  <c:v>2.8797989501492927</c:v>
                </c:pt>
                <c:pt idx="4">
                  <c:v>3.1875593897139343</c:v>
                </c:pt>
                <c:pt idx="5">
                  <c:v>3.1667562777545788</c:v>
                </c:pt>
                <c:pt idx="6">
                  <c:v>3.7230387035360302</c:v>
                </c:pt>
                <c:pt idx="7">
                  <c:v>4.1741262844333882</c:v>
                </c:pt>
                <c:pt idx="8">
                  <c:v>3.7689464212371515</c:v>
                </c:pt>
                <c:pt idx="9">
                  <c:v>1.1176833606736158</c:v>
                </c:pt>
                <c:pt idx="10">
                  <c:v>-3.5737418531207488</c:v>
                </c:pt>
                <c:pt idx="11">
                  <c:v>1.4086438837002113E-2</c:v>
                </c:pt>
                <c:pt idx="12">
                  <c:v>-0.99876495811490607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1FB-4D16-8D19-68F0134716C7}"/>
            </c:ext>
          </c:extLst>
        </c:ser>
        <c:ser>
          <c:idx val="2"/>
          <c:order val="2"/>
          <c:tx>
            <c:strRef>
              <c:f>'Data 1'!$F$9</c:f>
              <c:strCache>
                <c:ptCount val="1"/>
                <c:pt idx="0">
                  <c:v> D Corregida</c:v>
                </c:pt>
              </c:strCache>
            </c:strRef>
          </c:tx>
          <c:marker>
            <c:symbol val="none"/>
          </c:marker>
          <c:cat>
            <c:numRef>
              <c:f>'Data 1'!$C$13:$C$25</c:f>
              <c:numCache>
                <c:formatCode>0_)</c:formatCode>
                <c:ptCount val="1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</c:numCache>
            </c:numRef>
          </c:cat>
          <c:val>
            <c:numRef>
              <c:f>'Data 1'!$F$13:$F$25</c:f>
              <c:numCache>
                <c:formatCode>0.0\ </c:formatCode>
                <c:ptCount val="13"/>
                <c:pt idx="0">
                  <c:v>5.3529999999999998</c:v>
                </c:pt>
                <c:pt idx="1">
                  <c:v>6.3389999999999995</c:v>
                </c:pt>
                <c:pt idx="2">
                  <c:v>5.2839999999999998</c:v>
                </c:pt>
                <c:pt idx="3">
                  <c:v>4.0030000000000001</c:v>
                </c:pt>
                <c:pt idx="4">
                  <c:v>5.4550000000000001</c:v>
                </c:pt>
                <c:pt idx="5">
                  <c:v>4.2240000000000002</c:v>
                </c:pt>
                <c:pt idx="6">
                  <c:v>3.1310000000000002</c:v>
                </c:pt>
                <c:pt idx="7">
                  <c:v>4.617</c:v>
                </c:pt>
                <c:pt idx="8">
                  <c:v>3.7605391727710158</c:v>
                </c:pt>
                <c:pt idx="9">
                  <c:v>0.60849476359865484</c:v>
                </c:pt>
                <c:pt idx="10">
                  <c:v>-4.8581783878570262</c:v>
                </c:pt>
                <c:pt idx="11">
                  <c:v>2.400634218885811</c:v>
                </c:pt>
                <c:pt idx="12">
                  <c:v>-2.5087383375165251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1FB-4D16-8D19-68F0134716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1033992"/>
        <c:axId val="661034384"/>
      </c:lineChart>
      <c:catAx>
        <c:axId val="661033992"/>
        <c:scaling>
          <c:orientation val="minMax"/>
        </c:scaling>
        <c:delete val="0"/>
        <c:axPos val="b"/>
        <c:numFmt formatCode="0_)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6103438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661034384"/>
        <c:scaling>
          <c:orientation val="minMax"/>
          <c:max val="8"/>
        </c:scaling>
        <c:delete val="0"/>
        <c:axPos val="l"/>
        <c:majorGridlines>
          <c:spPr>
            <a:ln w="12700">
              <a:pattFill prst="pct50">
                <a:fgClr>
                  <a:srgbClr val="969696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0\ 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61033992"/>
        <c:crosses val="autoZero"/>
        <c:crossBetween val="between"/>
        <c:majorUnit val="2"/>
        <c:minorUnit val="1"/>
      </c:valAx>
      <c:spPr>
        <a:noFill/>
        <a:ln w="25400">
          <a:noFill/>
        </a:ln>
      </c:spPr>
    </c:plotArea>
    <c:legend>
      <c:legendPos val="t"/>
      <c:overlay val="0"/>
      <c:txPr>
        <a:bodyPr/>
        <a:lstStyle/>
        <a:p>
          <a:pPr>
            <a:defRPr sz="255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22" r="0.75000000000000022" t="1" header="0.511811024" footer="0.511811024"/>
    <c:pageSetup orientation="landscape" horizontalDpi="-4" verticalDpi="-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403610036033629E-2"/>
          <c:y val="0.19801980198019803"/>
          <c:w val="0.88030870479113843"/>
          <c:h val="0.65742574257425745"/>
        </c:manualLayout>
      </c:layout>
      <c:barChart>
        <c:barDir val="col"/>
        <c:grouping val="clustered"/>
        <c:varyColors val="0"/>
        <c:ser>
          <c:idx val="1"/>
          <c:order val="1"/>
          <c:tx>
            <c:v>Laboralidad</c:v>
          </c:tx>
          <c:spPr>
            <a:solidFill>
              <a:srgbClr val="00B0F0"/>
            </a:solidFill>
            <a:ln w="25400">
              <a:noFill/>
            </a:ln>
          </c:spPr>
          <c:invertIfNegative val="0"/>
          <c:cat>
            <c:strRef>
              <c:f>'Data 1'!$B$37:$B$48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1'!$F$37:$F$48</c:f>
              <c:numCache>
                <c:formatCode>0.0\ \ \ \ _)</c:formatCode>
                <c:ptCount val="12"/>
                <c:pt idx="0">
                  <c:v>-1.6089130443288746</c:v>
                </c:pt>
                <c:pt idx="1">
                  <c:v>3.6965286851976975</c:v>
                </c:pt>
                <c:pt idx="2">
                  <c:v>2.3767336850109233</c:v>
                </c:pt>
                <c:pt idx="3">
                  <c:v>1.1065058718115361</c:v>
                </c:pt>
                <c:pt idx="4">
                  <c:v>-1.5442698125827437</c:v>
                </c:pt>
                <c:pt idx="5">
                  <c:v>-2.675934043812545</c:v>
                </c:pt>
                <c:pt idx="6">
                  <c:v>-0.35405937427115397</c:v>
                </c:pt>
                <c:pt idx="7">
                  <c:v>0.70131582842185569</c:v>
                </c:pt>
                <c:pt idx="8">
                  <c:v>1.7894521619491233</c:v>
                </c:pt>
                <c:pt idx="9">
                  <c:v>-0.22087203760485785</c:v>
                </c:pt>
                <c:pt idx="10">
                  <c:v>1.5253383263453379</c:v>
                </c:pt>
                <c:pt idx="11">
                  <c:v>-1.5551688012934259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168-4413-9D7B-B77E3D68F872}"/>
            </c:ext>
          </c:extLst>
        </c:ser>
        <c:ser>
          <c:idx val="2"/>
          <c:order val="2"/>
          <c:tx>
            <c:v>Temperatura</c:v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'Data 1'!$B$37:$B$48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1'!$E$37:$E$48</c:f>
              <c:numCache>
                <c:formatCode>0.0\ \ \ \ _)</c:formatCode>
                <c:ptCount val="12"/>
                <c:pt idx="0">
                  <c:v>1.5060782363353953</c:v>
                </c:pt>
                <c:pt idx="1">
                  <c:v>-0.14002200906282347</c:v>
                </c:pt>
                <c:pt idx="2">
                  <c:v>-2.8296209017101726</c:v>
                </c:pt>
                <c:pt idx="3">
                  <c:v>2.2655270585479226</c:v>
                </c:pt>
                <c:pt idx="4">
                  <c:v>-0.42951372039492508</c:v>
                </c:pt>
                <c:pt idx="5">
                  <c:v>-0.48675272991209884</c:v>
                </c:pt>
                <c:pt idx="6">
                  <c:v>-0.71419326372041958</c:v>
                </c:pt>
                <c:pt idx="7">
                  <c:v>-1.475568644220715</c:v>
                </c:pt>
                <c:pt idx="8">
                  <c:v>-1.8306262218946268</c:v>
                </c:pt>
                <c:pt idx="9">
                  <c:v>0.87503781871350883</c:v>
                </c:pt>
                <c:pt idx="10">
                  <c:v>-0.44731227499816839</c:v>
                </c:pt>
                <c:pt idx="11">
                  <c:v>2.0645999340766945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168-4413-9D7B-B77E3D68F872}"/>
            </c:ext>
          </c:extLst>
        </c:ser>
        <c:ser>
          <c:idx val="3"/>
          <c:order val="3"/>
          <c:tx>
            <c:v>Actividad económica</c:v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1'!$B$37:$B$48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1'!$G$37:$G$48</c:f>
              <c:numCache>
                <c:formatCode>0.0\ \ \ \ _)</c:formatCode>
                <c:ptCount val="12"/>
                <c:pt idx="0">
                  <c:v>-1.9883078432814449</c:v>
                </c:pt>
                <c:pt idx="1">
                  <c:v>3.0342141631390263</c:v>
                </c:pt>
                <c:pt idx="2">
                  <c:v>5.1425055899964489</c:v>
                </c:pt>
                <c:pt idx="3">
                  <c:v>1.705131342477606</c:v>
                </c:pt>
                <c:pt idx="4">
                  <c:v>1.3736121906552268</c:v>
                </c:pt>
                <c:pt idx="5">
                  <c:v>-3.0573822720804666</c:v>
                </c:pt>
                <c:pt idx="6">
                  <c:v>3.4772178506570217E-2</c:v>
                </c:pt>
                <c:pt idx="7">
                  <c:v>1.7481437516535303</c:v>
                </c:pt>
                <c:pt idx="8">
                  <c:v>2.9844332245951843</c:v>
                </c:pt>
                <c:pt idx="9">
                  <c:v>9.1954996485399398E-3</c:v>
                </c:pt>
                <c:pt idx="10">
                  <c:v>-1.0214007737854525</c:v>
                </c:pt>
                <c:pt idx="11">
                  <c:v>-4.9190231934493793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168-4413-9D7B-B77E3D68F8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1035168"/>
        <c:axId val="661035560"/>
      </c:barChart>
      <c:lineChart>
        <c:grouping val="standard"/>
        <c:varyColors val="0"/>
        <c:ser>
          <c:idx val="0"/>
          <c:order val="0"/>
          <c:tx>
            <c:v>Incremento de demanda</c:v>
          </c:tx>
          <c:spPr>
            <a:ln w="25400">
              <a:solidFill>
                <a:schemeClr val="tx2"/>
              </a:solidFill>
              <a:prstDash val="solid"/>
            </a:ln>
          </c:spPr>
          <c:marker>
            <c:symbol val="none"/>
          </c:marker>
          <c:cat>
            <c:strRef>
              <c:f>'Data 1'!$B$37:$B$48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1'!$D$37:$D$48</c:f>
              <c:numCache>
                <c:formatCode>0.0\ \ \ \ _)</c:formatCode>
                <c:ptCount val="12"/>
                <c:pt idx="0">
                  <c:v>-2.0911449281721395</c:v>
                </c:pt>
                <c:pt idx="1">
                  <c:v>6.5906991743857057</c:v>
                </c:pt>
                <c:pt idx="2">
                  <c:v>4.6896284027357682</c:v>
                </c:pt>
                <c:pt idx="3">
                  <c:v>5.0771596193056601</c:v>
                </c:pt>
                <c:pt idx="4">
                  <c:v>-0.60014918377936377</c:v>
                </c:pt>
                <c:pt idx="5">
                  <c:v>-6.2201004631579071</c:v>
                </c:pt>
                <c:pt idx="6">
                  <c:v>-1.0334684683060424</c:v>
                </c:pt>
                <c:pt idx="7">
                  <c:v>0.97391762070098142</c:v>
                </c:pt>
                <c:pt idx="8">
                  <c:v>2.9432591646496808</c:v>
                </c:pt>
                <c:pt idx="9">
                  <c:v>0.66334507573517776</c:v>
                </c:pt>
                <c:pt idx="10">
                  <c:v>5.6625445030489274E-2</c:v>
                </c:pt>
                <c:pt idx="11">
                  <c:v>-4.4095784844448644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168-4413-9D7B-B77E3D68F8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1035168"/>
        <c:axId val="661035560"/>
      </c:lineChart>
      <c:catAx>
        <c:axId val="661035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6610355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61035560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6610351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077111449088424"/>
          <c:y val="2.772275995144876E-2"/>
          <c:w val="0.82007354215197426"/>
          <c:h val="0.15049516043696118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150666744599655E-2"/>
          <c:y val="0.10354926749694138"/>
          <c:w val="0.8633289078525842"/>
          <c:h val="0.75846744256569509"/>
        </c:manualLayout>
      </c:layout>
      <c:lineChart>
        <c:grouping val="standard"/>
        <c:varyColors val="0"/>
        <c:ser>
          <c:idx val="0"/>
          <c:order val="0"/>
          <c:tx>
            <c:strRef>
              <c:f>'Data 1'!$D$119:$D$120</c:f>
              <c:strCache>
                <c:ptCount val="2"/>
                <c:pt idx="0">
                  <c:v>Demanda (b.c.) GWh</c:v>
                </c:pt>
              </c:strCache>
            </c:strRef>
          </c:tx>
          <c:spPr>
            <a:ln w="25400">
              <a:solidFill>
                <a:schemeClr val="tx2"/>
              </a:solidFill>
              <a:prstDash val="solid"/>
            </a:ln>
          </c:spPr>
          <c:marker>
            <c:symbol val="none"/>
          </c:marker>
          <c:cat>
            <c:numRef>
              <c:f>'Data 1'!$B$205:$B$264</c:f>
              <c:numCache>
                <c:formatCode>0_)</c:formatCode>
                <c:ptCount val="60"/>
                <c:pt idx="6">
                  <c:v>2014</c:v>
                </c:pt>
                <c:pt idx="18">
                  <c:v>2015</c:v>
                </c:pt>
                <c:pt idx="30">
                  <c:v>2016</c:v>
                </c:pt>
                <c:pt idx="42">
                  <c:v>2017</c:v>
                </c:pt>
                <c:pt idx="54">
                  <c:v>2018</c:v>
                </c:pt>
              </c:numCache>
            </c:numRef>
          </c:cat>
          <c:val>
            <c:numRef>
              <c:f>'Data 1'!$D$205:$D$264</c:f>
              <c:numCache>
                <c:formatCode>#,##0</c:formatCode>
                <c:ptCount val="60"/>
                <c:pt idx="0">
                  <c:v>22018.327636704005</c:v>
                </c:pt>
                <c:pt idx="1">
                  <c:v>20338.271846424002</c:v>
                </c:pt>
                <c:pt idx="2">
                  <c:v>20883.903402866006</c:v>
                </c:pt>
                <c:pt idx="3">
                  <c:v>18773.531626559994</c:v>
                </c:pt>
                <c:pt idx="4">
                  <c:v>19451.651674328001</c:v>
                </c:pt>
                <c:pt idx="5">
                  <c:v>19558.414355384</c:v>
                </c:pt>
                <c:pt idx="6">
                  <c:v>21058.362770999996</c:v>
                </c:pt>
                <c:pt idx="7">
                  <c:v>20141.598279424001</c:v>
                </c:pt>
                <c:pt idx="8">
                  <c:v>20234.849109231996</c:v>
                </c:pt>
                <c:pt idx="9">
                  <c:v>19662.519081999999</c:v>
                </c:pt>
                <c:pt idx="10">
                  <c:v>19755.727781376005</c:v>
                </c:pt>
                <c:pt idx="11">
                  <c:v>21297.294528144001</c:v>
                </c:pt>
                <c:pt idx="12">
                  <c:v>22635.020636346002</c:v>
                </c:pt>
                <c:pt idx="13">
                  <c:v>20954.339251800004</c:v>
                </c:pt>
                <c:pt idx="14">
                  <c:v>21137.754371327999</c:v>
                </c:pt>
                <c:pt idx="15">
                  <c:v>18814.87833</c:v>
                </c:pt>
                <c:pt idx="16">
                  <c:v>19839.987584392005</c:v>
                </c:pt>
                <c:pt idx="17">
                  <c:v>20343.193744392</c:v>
                </c:pt>
                <c:pt idx="18">
                  <c:v>23445.028421336003</c:v>
                </c:pt>
                <c:pt idx="19">
                  <c:v>20860.300870904004</c:v>
                </c:pt>
                <c:pt idx="20">
                  <c:v>19542.588147712002</c:v>
                </c:pt>
                <c:pt idx="21">
                  <c:v>19720.610659000002</c:v>
                </c:pt>
                <c:pt idx="22">
                  <c:v>19847.830576712</c:v>
                </c:pt>
                <c:pt idx="23">
                  <c:v>20828.494819471995</c:v>
                </c:pt>
                <c:pt idx="24">
                  <c:v>21463.891846000002</c:v>
                </c:pt>
                <c:pt idx="25">
                  <c:v>20794.635063760001</c:v>
                </c:pt>
                <c:pt idx="26">
                  <c:v>21429.101494507999</c:v>
                </c:pt>
                <c:pt idx="27">
                  <c:v>19902.377856095995</c:v>
                </c:pt>
                <c:pt idx="28">
                  <c:v>19690.88872028</c:v>
                </c:pt>
                <c:pt idx="29">
                  <c:v>20216.385321559999</c:v>
                </c:pt>
                <c:pt idx="30">
                  <c:v>22201.789245232001</c:v>
                </c:pt>
                <c:pt idx="31">
                  <c:v>21425.564180223999</c:v>
                </c:pt>
                <c:pt idx="32">
                  <c:v>20808.253322</c:v>
                </c:pt>
                <c:pt idx="33">
                  <c:v>19817.639448047998</c:v>
                </c:pt>
                <c:pt idx="34">
                  <c:v>20628.846296624</c:v>
                </c:pt>
                <c:pt idx="35">
                  <c:v>21300.517186999998</c:v>
                </c:pt>
                <c:pt idx="36">
                  <c:v>23078.327512279993</c:v>
                </c:pt>
                <c:pt idx="37">
                  <c:v>19959.317583792003</c:v>
                </c:pt>
                <c:pt idx="38">
                  <c:v>21086.734901834003</c:v>
                </c:pt>
                <c:pt idx="39">
                  <c:v>18963.081304260002</c:v>
                </c:pt>
                <c:pt idx="40">
                  <c:v>20204.909726176</c:v>
                </c:pt>
                <c:pt idx="41">
                  <c:v>21680.301562000001</c:v>
                </c:pt>
                <c:pt idx="42">
                  <c:v>22413.194793999999</c:v>
                </c:pt>
                <c:pt idx="43">
                  <c:v>21769.084502999998</c:v>
                </c:pt>
                <c:pt idx="44">
                  <c:v>20145.293416000004</c:v>
                </c:pt>
                <c:pt idx="45">
                  <c:v>20160.571299000003</c:v>
                </c:pt>
                <c:pt idx="46">
                  <c:v>20893.499283999998</c:v>
                </c:pt>
                <c:pt idx="47">
                  <c:v>22152.089802999992</c:v>
                </c:pt>
                <c:pt idx="48">
                  <c:v>22595.726236999995</c:v>
                </c:pt>
                <c:pt idx="49">
                  <c:v>21274.776163000002</c:v>
                </c:pt>
                <c:pt idx="50">
                  <c:v>22075.624411000004</c:v>
                </c:pt>
                <c:pt idx="51">
                  <c:v>19925.867210815992</c:v>
                </c:pt>
                <c:pt idx="52">
                  <c:v>20083.650125370998</c:v>
                </c:pt>
                <c:pt idx="53">
                  <c:v>20331.765024128006</c:v>
                </c:pt>
                <c:pt idx="54">
                  <c:v>22181.561493063997</c:v>
                </c:pt>
                <c:pt idx="55">
                  <c:v>21981.09745284</c:v>
                </c:pt>
                <c:pt idx="56">
                  <c:v>20738.221610711993</c:v>
                </c:pt>
                <c:pt idx="57">
                  <c:v>20294.305455951999</c:v>
                </c:pt>
                <c:pt idx="58">
                  <c:v>20905.330320952005</c:v>
                </c:pt>
                <c:pt idx="59">
                  <c:v>21175.276017191998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5B5-49B3-94E7-E0E3531105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1036344"/>
        <c:axId val="661036736"/>
      </c:lineChart>
      <c:catAx>
        <c:axId val="661036344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numFmt formatCode="0_)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661036736"/>
        <c:crossesAt val="0"/>
        <c:auto val="0"/>
        <c:lblAlgn val="ctr"/>
        <c:lblOffset val="100"/>
        <c:tickLblSkip val="6"/>
        <c:tickMarkSkip val="12"/>
        <c:noMultiLvlLbl val="0"/>
      </c:catAx>
      <c:valAx>
        <c:axId val="661036736"/>
        <c:scaling>
          <c:orientation val="minMax"/>
          <c:max val="25000"/>
          <c:min val="180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61036344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831941497126278E-2"/>
          <c:y val="0.13499486308160322"/>
          <c:w val="0.86255803553921051"/>
          <c:h val="0.745029781044219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1'!$D$307</c:f>
              <c:strCache>
                <c:ptCount val="1"/>
                <c:pt idx="0">
                  <c:v>Media histórica</c:v>
                </c:pt>
              </c:strCache>
            </c:strRef>
          </c:tx>
          <c:invertIfNegative val="0"/>
          <c:cat>
            <c:strRef>
              <c:f>'Data 1'!$G$308:$G$319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1'!$D$308:$D$319</c:f>
              <c:numCache>
                <c:formatCode>0</c:formatCode>
                <c:ptCount val="12"/>
                <c:pt idx="0">
                  <c:v>12.877514890019883</c:v>
                </c:pt>
                <c:pt idx="1">
                  <c:v>14.314416717495662</c:v>
                </c:pt>
                <c:pt idx="2">
                  <c:v>17.136474874229535</c:v>
                </c:pt>
                <c:pt idx="3">
                  <c:v>18.776955358301102</c:v>
                </c:pt>
                <c:pt idx="4">
                  <c:v>22.438174257584919</c:v>
                </c:pt>
                <c:pt idx="5">
                  <c:v>26.530971734961053</c:v>
                </c:pt>
                <c:pt idx="6">
                  <c:v>29.395563963018382</c:v>
                </c:pt>
                <c:pt idx="7">
                  <c:v>29.652448502371183</c:v>
                </c:pt>
                <c:pt idx="8">
                  <c:v>26.024946151033365</c:v>
                </c:pt>
                <c:pt idx="9">
                  <c:v>21.517330734546459</c:v>
                </c:pt>
                <c:pt idx="10">
                  <c:v>16.293727898650616</c:v>
                </c:pt>
                <c:pt idx="11">
                  <c:v>13.257859682102914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56D-4711-964A-D0D4BB533650}"/>
            </c:ext>
          </c:extLst>
        </c:ser>
        <c:ser>
          <c:idx val="1"/>
          <c:order val="1"/>
          <c:tx>
            <c:strRef>
              <c:f>'Data 1'!$E$307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'Data 1'!$G$308:$G$319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1'!$E$308:$E$319</c:f>
              <c:numCache>
                <c:formatCode>0</c:formatCode>
                <c:ptCount val="12"/>
                <c:pt idx="0">
                  <c:v>12.790219590354733</c:v>
                </c:pt>
                <c:pt idx="1">
                  <c:v>15.748039981732415</c:v>
                </c:pt>
                <c:pt idx="2">
                  <c:v>18.526783569901756</c:v>
                </c:pt>
                <c:pt idx="3">
                  <c:v>21.137499698484838</c:v>
                </c:pt>
                <c:pt idx="4">
                  <c:v>24.860607511278879</c:v>
                </c:pt>
                <c:pt idx="5">
                  <c:v>29.533528817937949</c:v>
                </c:pt>
                <c:pt idx="6">
                  <c:v>30.099739350156661</c:v>
                </c:pt>
                <c:pt idx="7">
                  <c:v>30.274884790387315</c:v>
                </c:pt>
                <c:pt idx="8">
                  <c:v>26.32768343114844</c:v>
                </c:pt>
                <c:pt idx="9">
                  <c:v>24.558370779865854</c:v>
                </c:pt>
                <c:pt idx="10">
                  <c:v>17.313605794514281</c:v>
                </c:pt>
                <c:pt idx="11">
                  <c:v>13.536007947252173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56D-4711-964A-D0D4BB533650}"/>
            </c:ext>
          </c:extLst>
        </c:ser>
        <c:ser>
          <c:idx val="2"/>
          <c:order val="2"/>
          <c:tx>
            <c:strRef>
              <c:f>'Data 1'!$F$307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'Data 1'!$G$308:$G$319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1'!$F$308:$F$319</c:f>
              <c:numCache>
                <c:formatCode>0</c:formatCode>
                <c:ptCount val="12"/>
                <c:pt idx="0">
                  <c:v>14.126548387096776</c:v>
                </c:pt>
                <c:pt idx="1">
                  <c:v>12.47789285714286</c:v>
                </c:pt>
                <c:pt idx="2">
                  <c:v>15.449838709677421</c:v>
                </c:pt>
                <c:pt idx="3">
                  <c:v>19.192366666666672</c:v>
                </c:pt>
                <c:pt idx="4">
                  <c:v>21.958580645161291</c:v>
                </c:pt>
                <c:pt idx="5">
                  <c:v>26.224999999999998</c:v>
                </c:pt>
                <c:pt idx="6">
                  <c:v>29.711387096774192</c:v>
                </c:pt>
                <c:pt idx="7">
                  <c:v>31.11306451612904</c:v>
                </c:pt>
                <c:pt idx="8">
                  <c:v>28.522766666666659</c:v>
                </c:pt>
                <c:pt idx="9">
                  <c:v>21.516806451612901</c:v>
                </c:pt>
                <c:pt idx="10">
                  <c:v>16.431066666666673</c:v>
                </c:pt>
                <c:pt idx="11">
                  <c:v>15.290870967741936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56D-4711-964A-D0D4BB5336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1037520"/>
        <c:axId val="661037912"/>
      </c:barChart>
      <c:catAx>
        <c:axId val="6610375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661037912"/>
        <c:crosses val="autoZero"/>
        <c:auto val="1"/>
        <c:lblAlgn val="ctr"/>
        <c:lblOffset val="100"/>
        <c:noMultiLvlLbl val="0"/>
      </c:catAx>
      <c:valAx>
        <c:axId val="66103791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/>
                  <a:t>ºC</a:t>
                </a:r>
              </a:p>
            </c:rich>
          </c:tx>
          <c:layout>
            <c:manualLayout>
              <c:xMode val="edge"/>
              <c:yMode val="edge"/>
              <c:x val="2.7669689271568196E-2"/>
              <c:y val="0.40965135593795465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spPr>
          <a:ln>
            <a:noFill/>
          </a:ln>
        </c:spPr>
        <c:crossAx val="661037520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0.3531625964626372"/>
          <c:y val="2.4685008579246524E-2"/>
          <c:w val="0.27811060685946842"/>
          <c:h val="7.707994091623982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872043602762756E-2"/>
          <c:y val="0.12978585334198572"/>
          <c:w val="0.89443400596013178"/>
          <c:h val="0.67832218571640257"/>
        </c:manualLayout>
      </c:layout>
      <c:areaChart>
        <c:grouping val="standard"/>
        <c:varyColors val="0"/>
        <c:ser>
          <c:idx val="1"/>
          <c:order val="1"/>
          <c:tx>
            <c:v>Superior a la media</c:v>
          </c:tx>
          <c:spPr>
            <a:ln w="25400">
              <a:noFill/>
            </a:ln>
          </c:spPr>
          <c:cat>
            <c:strLit>
              <c:ptCount val="365"/>
              <c:pt idx="14">
                <c:v>ene-18</c:v>
              </c:pt>
              <c:pt idx="45">
                <c:v>feb-18</c:v>
              </c:pt>
              <c:pt idx="73">
                <c:v>mar-18</c:v>
              </c:pt>
              <c:pt idx="104">
                <c:v>abr-18</c:v>
              </c:pt>
              <c:pt idx="134">
                <c:v>may-18</c:v>
              </c:pt>
              <c:pt idx="165">
                <c:v>jun-18</c:v>
              </c:pt>
              <c:pt idx="195">
                <c:v>jul-18</c:v>
              </c:pt>
              <c:pt idx="226">
                <c:v>ago-18</c:v>
              </c:pt>
              <c:pt idx="257">
                <c:v>sep-18</c:v>
              </c:pt>
              <c:pt idx="287">
                <c:v>oct-18</c:v>
              </c:pt>
              <c:pt idx="318">
                <c:v>nov-18</c:v>
              </c:pt>
              <c:pt idx="348">
                <c:v>dic-18</c:v>
              </c:pt>
            </c:strLit>
          </c:cat>
          <c:val>
            <c:numRef>
              <c:f>'Data 1'!$H$324:$H$688</c:f>
              <c:numCache>
                <c:formatCode>0.0</c:formatCode>
                <c:ptCount val="365"/>
                <c:pt idx="0">
                  <c:v>15.215999999999999</c:v>
                </c:pt>
                <c:pt idx="1">
                  <c:v>16.533999999999999</c:v>
                </c:pt>
                <c:pt idx="2">
                  <c:v>18.422999999999998</c:v>
                </c:pt>
                <c:pt idx="3">
                  <c:v>18.306999999999999</c:v>
                </c:pt>
                <c:pt idx="4">
                  <c:v>16.146999999999998</c:v>
                </c:pt>
                <c:pt idx="5">
                  <c:v>10.981</c:v>
                </c:pt>
                <c:pt idx="6">
                  <c:v>9.8510000000000009</c:v>
                </c:pt>
                <c:pt idx="7">
                  <c:v>10.965999999999999</c:v>
                </c:pt>
                <c:pt idx="8">
                  <c:v>10.702</c:v>
                </c:pt>
                <c:pt idx="9">
                  <c:v>13.109</c:v>
                </c:pt>
                <c:pt idx="10">
                  <c:v>11.879</c:v>
                </c:pt>
                <c:pt idx="11">
                  <c:v>12.247999999999999</c:v>
                </c:pt>
                <c:pt idx="12">
                  <c:v>10.714</c:v>
                </c:pt>
                <c:pt idx="13">
                  <c:v>10.503</c:v>
                </c:pt>
                <c:pt idx="14">
                  <c:v>12.119</c:v>
                </c:pt>
                <c:pt idx="15">
                  <c:v>15.859</c:v>
                </c:pt>
                <c:pt idx="16">
                  <c:v>15.742000000000001</c:v>
                </c:pt>
                <c:pt idx="17">
                  <c:v>14.679</c:v>
                </c:pt>
                <c:pt idx="18">
                  <c:v>14.859</c:v>
                </c:pt>
                <c:pt idx="19">
                  <c:v>15.893000000000001</c:v>
                </c:pt>
                <c:pt idx="20">
                  <c:v>18.43</c:v>
                </c:pt>
                <c:pt idx="21">
                  <c:v>17.914999999999999</c:v>
                </c:pt>
                <c:pt idx="22">
                  <c:v>16.850000000000001</c:v>
                </c:pt>
                <c:pt idx="23">
                  <c:v>15.712</c:v>
                </c:pt>
                <c:pt idx="24">
                  <c:v>12.596</c:v>
                </c:pt>
                <c:pt idx="25">
                  <c:v>11.367000000000001</c:v>
                </c:pt>
                <c:pt idx="26">
                  <c:v>12.146000000000001</c:v>
                </c:pt>
                <c:pt idx="27">
                  <c:v>14.023</c:v>
                </c:pt>
                <c:pt idx="28">
                  <c:v>15.361000000000001</c:v>
                </c:pt>
                <c:pt idx="29">
                  <c:v>14.305999999999999</c:v>
                </c:pt>
                <c:pt idx="30">
                  <c:v>14.486000000000001</c:v>
                </c:pt>
                <c:pt idx="31">
                  <c:v>12.023999999999999</c:v>
                </c:pt>
                <c:pt idx="32">
                  <c:v>9.8949999999999996</c:v>
                </c:pt>
                <c:pt idx="33">
                  <c:v>11.685</c:v>
                </c:pt>
                <c:pt idx="34">
                  <c:v>9.093</c:v>
                </c:pt>
                <c:pt idx="35">
                  <c:v>8.3550000000000004</c:v>
                </c:pt>
                <c:pt idx="36">
                  <c:v>8.9009999999999998</c:v>
                </c:pt>
                <c:pt idx="37">
                  <c:v>9.1460000000000008</c:v>
                </c:pt>
                <c:pt idx="38">
                  <c:v>9.09</c:v>
                </c:pt>
                <c:pt idx="39">
                  <c:v>10.366</c:v>
                </c:pt>
                <c:pt idx="40">
                  <c:v>11.481</c:v>
                </c:pt>
                <c:pt idx="41">
                  <c:v>15.355</c:v>
                </c:pt>
                <c:pt idx="42">
                  <c:v>11.930999999999999</c:v>
                </c:pt>
                <c:pt idx="43">
                  <c:v>11.661</c:v>
                </c:pt>
                <c:pt idx="44">
                  <c:v>14.17</c:v>
                </c:pt>
                <c:pt idx="45">
                  <c:v>17.358000000000001</c:v>
                </c:pt>
                <c:pt idx="46">
                  <c:v>16.841999999999999</c:v>
                </c:pt>
                <c:pt idx="47">
                  <c:v>15.016</c:v>
                </c:pt>
                <c:pt idx="48">
                  <c:v>14.503</c:v>
                </c:pt>
                <c:pt idx="49">
                  <c:v>14.725</c:v>
                </c:pt>
                <c:pt idx="50">
                  <c:v>16.14</c:v>
                </c:pt>
                <c:pt idx="51">
                  <c:v>13.766999999999999</c:v>
                </c:pt>
                <c:pt idx="52">
                  <c:v>12.12</c:v>
                </c:pt>
                <c:pt idx="53">
                  <c:v>11.55</c:v>
                </c:pt>
                <c:pt idx="54">
                  <c:v>12.67</c:v>
                </c:pt>
                <c:pt idx="55">
                  <c:v>15.507</c:v>
                </c:pt>
                <c:pt idx="56">
                  <c:v>14.372999999999999</c:v>
                </c:pt>
                <c:pt idx="57">
                  <c:v>9.0640000000000001</c:v>
                </c:pt>
                <c:pt idx="58">
                  <c:v>12.593</c:v>
                </c:pt>
                <c:pt idx="59">
                  <c:v>15.065</c:v>
                </c:pt>
                <c:pt idx="60">
                  <c:v>13.59</c:v>
                </c:pt>
                <c:pt idx="61">
                  <c:v>16.431999999999999</c:v>
                </c:pt>
                <c:pt idx="62">
                  <c:v>15.263999999999999</c:v>
                </c:pt>
                <c:pt idx="63">
                  <c:v>13.978999999999999</c:v>
                </c:pt>
                <c:pt idx="64">
                  <c:v>14.413</c:v>
                </c:pt>
                <c:pt idx="65">
                  <c:v>14.599</c:v>
                </c:pt>
                <c:pt idx="66">
                  <c:v>16.052</c:v>
                </c:pt>
                <c:pt idx="67">
                  <c:v>17.308</c:v>
                </c:pt>
                <c:pt idx="68">
                  <c:v>18.228999999999999</c:v>
                </c:pt>
                <c:pt idx="69">
                  <c:v>15.76</c:v>
                </c:pt>
                <c:pt idx="70">
                  <c:v>16.417999999999999</c:v>
                </c:pt>
                <c:pt idx="71">
                  <c:v>17.228999999999999</c:v>
                </c:pt>
                <c:pt idx="72">
                  <c:v>16.231999999999999</c:v>
                </c:pt>
                <c:pt idx="73">
                  <c:v>16.024999999999999</c:v>
                </c:pt>
                <c:pt idx="74">
                  <c:v>14.958</c:v>
                </c:pt>
                <c:pt idx="75">
                  <c:v>13.068</c:v>
                </c:pt>
                <c:pt idx="76">
                  <c:v>14.112</c:v>
                </c:pt>
                <c:pt idx="77">
                  <c:v>12.936999999999999</c:v>
                </c:pt>
                <c:pt idx="78">
                  <c:v>11.358000000000001</c:v>
                </c:pt>
                <c:pt idx="79">
                  <c:v>12.874000000000001</c:v>
                </c:pt>
                <c:pt idx="80">
                  <c:v>14.542</c:v>
                </c:pt>
                <c:pt idx="81">
                  <c:v>16.346</c:v>
                </c:pt>
                <c:pt idx="82">
                  <c:v>12.696</c:v>
                </c:pt>
                <c:pt idx="83">
                  <c:v>13.871</c:v>
                </c:pt>
                <c:pt idx="84">
                  <c:v>16.536999999999999</c:v>
                </c:pt>
                <c:pt idx="85">
                  <c:v>19.571999999999999</c:v>
                </c:pt>
                <c:pt idx="86">
                  <c:v>20.989000000000001</c:v>
                </c:pt>
                <c:pt idx="87">
                  <c:v>17.106999999999999</c:v>
                </c:pt>
                <c:pt idx="88">
                  <c:v>15.532999999999999</c:v>
                </c:pt>
                <c:pt idx="89">
                  <c:v>15.85</c:v>
                </c:pt>
                <c:pt idx="90">
                  <c:v>18.603000000000002</c:v>
                </c:pt>
                <c:pt idx="91">
                  <c:v>19.059000000000001</c:v>
                </c:pt>
                <c:pt idx="92">
                  <c:v>19.044</c:v>
                </c:pt>
                <c:pt idx="93">
                  <c:v>19.277999999999999</c:v>
                </c:pt>
                <c:pt idx="94">
                  <c:v>19.989000000000001</c:v>
                </c:pt>
                <c:pt idx="95">
                  <c:v>19.329000000000001</c:v>
                </c:pt>
                <c:pt idx="96">
                  <c:v>15.444000000000001</c:v>
                </c:pt>
                <c:pt idx="97">
                  <c:v>16.478000000000002</c:v>
                </c:pt>
                <c:pt idx="98">
                  <c:v>14.428000000000001</c:v>
                </c:pt>
                <c:pt idx="99">
                  <c:v>12.728999999999999</c:v>
                </c:pt>
                <c:pt idx="100">
                  <c:v>13.336</c:v>
                </c:pt>
                <c:pt idx="101">
                  <c:v>15.528</c:v>
                </c:pt>
                <c:pt idx="102">
                  <c:v>15.268000000000001</c:v>
                </c:pt>
                <c:pt idx="103">
                  <c:v>17.571000000000002</c:v>
                </c:pt>
                <c:pt idx="104">
                  <c:v>19.664000000000001</c:v>
                </c:pt>
                <c:pt idx="105">
                  <c:v>18.158000000000001</c:v>
                </c:pt>
                <c:pt idx="106">
                  <c:v>22.47</c:v>
                </c:pt>
                <c:pt idx="107">
                  <c:v>24.852</c:v>
                </c:pt>
                <c:pt idx="108">
                  <c:v>22.981999999999999</c:v>
                </c:pt>
                <c:pt idx="109">
                  <c:v>21.861999999999998</c:v>
                </c:pt>
                <c:pt idx="110">
                  <c:v>22.141999999999999</c:v>
                </c:pt>
                <c:pt idx="111">
                  <c:v>22.57</c:v>
                </c:pt>
                <c:pt idx="112">
                  <c:v>22.513999999999999</c:v>
                </c:pt>
                <c:pt idx="113">
                  <c:v>24.425999999999998</c:v>
                </c:pt>
                <c:pt idx="114">
                  <c:v>22.699000000000002</c:v>
                </c:pt>
                <c:pt idx="115">
                  <c:v>22.289000000000001</c:v>
                </c:pt>
                <c:pt idx="116">
                  <c:v>22.068000000000001</c:v>
                </c:pt>
                <c:pt idx="117">
                  <c:v>18.745000000000001</c:v>
                </c:pt>
                <c:pt idx="118">
                  <c:v>16.324999999999999</c:v>
                </c:pt>
                <c:pt idx="119">
                  <c:v>15.920999999999999</c:v>
                </c:pt>
                <c:pt idx="120">
                  <c:v>16.466999999999999</c:v>
                </c:pt>
                <c:pt idx="121">
                  <c:v>18.96</c:v>
                </c:pt>
                <c:pt idx="122">
                  <c:v>19.948</c:v>
                </c:pt>
                <c:pt idx="123">
                  <c:v>19.542999999999999</c:v>
                </c:pt>
                <c:pt idx="124">
                  <c:v>22.184999999999999</c:v>
                </c:pt>
                <c:pt idx="125">
                  <c:v>23.838999999999999</c:v>
                </c:pt>
                <c:pt idx="126">
                  <c:v>23.373000000000001</c:v>
                </c:pt>
                <c:pt idx="127">
                  <c:v>22.632999999999999</c:v>
                </c:pt>
                <c:pt idx="128">
                  <c:v>22.114000000000001</c:v>
                </c:pt>
                <c:pt idx="129">
                  <c:v>21.215</c:v>
                </c:pt>
                <c:pt idx="130">
                  <c:v>22.957999999999998</c:v>
                </c:pt>
                <c:pt idx="131">
                  <c:v>19.722999999999999</c:v>
                </c:pt>
                <c:pt idx="132">
                  <c:v>18.280999999999999</c:v>
                </c:pt>
                <c:pt idx="133">
                  <c:v>20.061</c:v>
                </c:pt>
                <c:pt idx="134">
                  <c:v>21.972999999999999</c:v>
                </c:pt>
                <c:pt idx="135">
                  <c:v>22.574000000000002</c:v>
                </c:pt>
                <c:pt idx="136">
                  <c:v>23.26</c:v>
                </c:pt>
                <c:pt idx="137">
                  <c:v>22.634</c:v>
                </c:pt>
                <c:pt idx="138">
                  <c:v>24.213999999999999</c:v>
                </c:pt>
                <c:pt idx="139">
                  <c:v>22.876999999999999</c:v>
                </c:pt>
                <c:pt idx="140">
                  <c:v>23.189</c:v>
                </c:pt>
                <c:pt idx="141">
                  <c:v>24.106999999999999</c:v>
                </c:pt>
                <c:pt idx="142">
                  <c:v>24.533999999999999</c:v>
                </c:pt>
                <c:pt idx="143">
                  <c:v>24.768999999999998</c:v>
                </c:pt>
                <c:pt idx="144">
                  <c:v>21.696999999999999</c:v>
                </c:pt>
                <c:pt idx="145">
                  <c:v>22.552</c:v>
                </c:pt>
                <c:pt idx="146">
                  <c:v>23.024000000000001</c:v>
                </c:pt>
                <c:pt idx="147">
                  <c:v>21.439</c:v>
                </c:pt>
                <c:pt idx="148">
                  <c:v>21.866</c:v>
                </c:pt>
                <c:pt idx="149">
                  <c:v>21.405999999999999</c:v>
                </c:pt>
                <c:pt idx="150">
                  <c:v>23.300999999999998</c:v>
                </c:pt>
                <c:pt idx="151">
                  <c:v>23.332999999999998</c:v>
                </c:pt>
                <c:pt idx="152">
                  <c:v>23.585000000000001</c:v>
                </c:pt>
                <c:pt idx="153">
                  <c:v>22.9</c:v>
                </c:pt>
                <c:pt idx="154">
                  <c:v>22.029</c:v>
                </c:pt>
                <c:pt idx="155">
                  <c:v>21.434999999999999</c:v>
                </c:pt>
                <c:pt idx="156">
                  <c:v>21.664999999999999</c:v>
                </c:pt>
                <c:pt idx="157">
                  <c:v>23.524999999999999</c:v>
                </c:pt>
                <c:pt idx="158">
                  <c:v>22.277999999999999</c:v>
                </c:pt>
                <c:pt idx="159">
                  <c:v>22.931999999999999</c:v>
                </c:pt>
                <c:pt idx="160">
                  <c:v>22.978999999999999</c:v>
                </c:pt>
                <c:pt idx="161">
                  <c:v>23.471</c:v>
                </c:pt>
                <c:pt idx="162">
                  <c:v>24.597000000000001</c:v>
                </c:pt>
                <c:pt idx="163">
                  <c:v>25.414000000000001</c:v>
                </c:pt>
                <c:pt idx="164">
                  <c:v>26.068000000000001</c:v>
                </c:pt>
                <c:pt idx="165">
                  <c:v>26.292000000000002</c:v>
                </c:pt>
                <c:pt idx="166">
                  <c:v>27.148</c:v>
                </c:pt>
                <c:pt idx="167">
                  <c:v>28.251000000000001</c:v>
                </c:pt>
                <c:pt idx="168">
                  <c:v>28.501000000000001</c:v>
                </c:pt>
                <c:pt idx="169">
                  <c:v>28.742000000000001</c:v>
                </c:pt>
                <c:pt idx="170">
                  <c:v>29.745999999999999</c:v>
                </c:pt>
                <c:pt idx="171">
                  <c:v>29.521000000000001</c:v>
                </c:pt>
                <c:pt idx="172">
                  <c:v>29.93</c:v>
                </c:pt>
                <c:pt idx="173">
                  <c:v>30.277999999999999</c:v>
                </c:pt>
                <c:pt idx="174">
                  <c:v>31.001000000000001</c:v>
                </c:pt>
                <c:pt idx="175">
                  <c:v>29.8</c:v>
                </c:pt>
                <c:pt idx="176">
                  <c:v>29.11</c:v>
                </c:pt>
                <c:pt idx="177">
                  <c:v>28.648</c:v>
                </c:pt>
                <c:pt idx="178">
                  <c:v>27.39</c:v>
                </c:pt>
                <c:pt idx="179">
                  <c:v>28.748000000000001</c:v>
                </c:pt>
                <c:pt idx="180">
                  <c:v>27.433</c:v>
                </c:pt>
                <c:pt idx="181">
                  <c:v>27.664000000000001</c:v>
                </c:pt>
                <c:pt idx="182">
                  <c:v>28.238</c:v>
                </c:pt>
                <c:pt idx="183">
                  <c:v>28.895</c:v>
                </c:pt>
                <c:pt idx="184">
                  <c:v>27.757999999999999</c:v>
                </c:pt>
                <c:pt idx="185">
                  <c:v>27.809000000000001</c:v>
                </c:pt>
                <c:pt idx="186">
                  <c:v>28.802</c:v>
                </c:pt>
                <c:pt idx="187">
                  <c:v>30.137</c:v>
                </c:pt>
                <c:pt idx="188">
                  <c:v>31.097999999999999</c:v>
                </c:pt>
                <c:pt idx="189">
                  <c:v>31.521000000000001</c:v>
                </c:pt>
                <c:pt idx="190">
                  <c:v>30.451000000000001</c:v>
                </c:pt>
                <c:pt idx="191">
                  <c:v>29.242999999999999</c:v>
                </c:pt>
                <c:pt idx="192">
                  <c:v>29.042999999999999</c:v>
                </c:pt>
                <c:pt idx="193">
                  <c:v>29.77</c:v>
                </c:pt>
                <c:pt idx="194">
                  <c:v>30.417000000000002</c:v>
                </c:pt>
                <c:pt idx="195">
                  <c:v>29.091999999999999</c:v>
                </c:pt>
                <c:pt idx="196">
                  <c:v>29.042999999999999</c:v>
                </c:pt>
                <c:pt idx="197">
                  <c:v>30.154</c:v>
                </c:pt>
                <c:pt idx="198">
                  <c:v>30.268000000000001</c:v>
                </c:pt>
                <c:pt idx="199">
                  <c:v>29.702000000000002</c:v>
                </c:pt>
                <c:pt idx="200">
                  <c:v>28.831</c:v>
                </c:pt>
                <c:pt idx="201">
                  <c:v>28.13</c:v>
                </c:pt>
                <c:pt idx="202">
                  <c:v>28.419</c:v>
                </c:pt>
                <c:pt idx="203">
                  <c:v>31.251000000000001</c:v>
                </c:pt>
                <c:pt idx="204">
                  <c:v>30.338000000000001</c:v>
                </c:pt>
                <c:pt idx="205">
                  <c:v>30.748999999999999</c:v>
                </c:pt>
                <c:pt idx="206">
                  <c:v>30.785</c:v>
                </c:pt>
                <c:pt idx="207">
                  <c:v>30.652999999999999</c:v>
                </c:pt>
                <c:pt idx="208">
                  <c:v>30.097000000000001</c:v>
                </c:pt>
                <c:pt idx="209">
                  <c:v>30.207000000000001</c:v>
                </c:pt>
                <c:pt idx="210">
                  <c:v>31.359000000000002</c:v>
                </c:pt>
                <c:pt idx="211">
                  <c:v>31.129000000000001</c:v>
                </c:pt>
                <c:pt idx="212">
                  <c:v>32.984000000000002</c:v>
                </c:pt>
                <c:pt idx="213">
                  <c:v>34.646000000000001</c:v>
                </c:pt>
                <c:pt idx="214">
                  <c:v>35.756999999999998</c:v>
                </c:pt>
                <c:pt idx="215">
                  <c:v>34.603000000000002</c:v>
                </c:pt>
                <c:pt idx="216">
                  <c:v>35.256</c:v>
                </c:pt>
                <c:pt idx="217">
                  <c:v>34.975999999999999</c:v>
                </c:pt>
                <c:pt idx="218">
                  <c:v>31.949000000000002</c:v>
                </c:pt>
                <c:pt idx="219">
                  <c:v>31.077999999999999</c:v>
                </c:pt>
                <c:pt idx="220">
                  <c:v>28.939</c:v>
                </c:pt>
                <c:pt idx="221">
                  <c:v>29.491</c:v>
                </c:pt>
                <c:pt idx="222">
                  <c:v>31.341999999999999</c:v>
                </c:pt>
                <c:pt idx="223">
                  <c:v>31.420999999999999</c:v>
                </c:pt>
                <c:pt idx="224">
                  <c:v>29.885000000000002</c:v>
                </c:pt>
                <c:pt idx="225">
                  <c:v>29.684999999999999</c:v>
                </c:pt>
                <c:pt idx="226">
                  <c:v>30.067</c:v>
                </c:pt>
                <c:pt idx="227">
                  <c:v>29.324000000000002</c:v>
                </c:pt>
                <c:pt idx="228">
                  <c:v>28.33</c:v>
                </c:pt>
                <c:pt idx="229">
                  <c:v>28.914000000000001</c:v>
                </c:pt>
                <c:pt idx="230">
                  <c:v>30.567</c:v>
                </c:pt>
                <c:pt idx="231">
                  <c:v>31.140999999999998</c:v>
                </c:pt>
                <c:pt idx="232">
                  <c:v>31.905999999999999</c:v>
                </c:pt>
                <c:pt idx="233">
                  <c:v>31.956</c:v>
                </c:pt>
                <c:pt idx="234">
                  <c:v>30.797999999999998</c:v>
                </c:pt>
                <c:pt idx="235">
                  <c:v>29.960999999999999</c:v>
                </c:pt>
                <c:pt idx="236">
                  <c:v>28.882999999999999</c:v>
                </c:pt>
                <c:pt idx="237">
                  <c:v>29.541</c:v>
                </c:pt>
                <c:pt idx="238">
                  <c:v>31.599</c:v>
                </c:pt>
                <c:pt idx="239">
                  <c:v>31.266999999999999</c:v>
                </c:pt>
                <c:pt idx="240">
                  <c:v>29.099</c:v>
                </c:pt>
                <c:pt idx="241">
                  <c:v>29.468</c:v>
                </c:pt>
                <c:pt idx="242">
                  <c:v>29.672000000000001</c:v>
                </c:pt>
                <c:pt idx="243">
                  <c:v>30.675000000000001</c:v>
                </c:pt>
                <c:pt idx="244">
                  <c:v>31.741</c:v>
                </c:pt>
                <c:pt idx="245">
                  <c:v>28.741</c:v>
                </c:pt>
                <c:pt idx="246">
                  <c:v>28.076000000000001</c:v>
                </c:pt>
                <c:pt idx="247">
                  <c:v>26.8</c:v>
                </c:pt>
                <c:pt idx="248">
                  <c:v>26.742000000000001</c:v>
                </c:pt>
                <c:pt idx="249">
                  <c:v>27.186</c:v>
                </c:pt>
                <c:pt idx="250">
                  <c:v>26.57</c:v>
                </c:pt>
                <c:pt idx="251">
                  <c:v>26.978000000000002</c:v>
                </c:pt>
                <c:pt idx="252">
                  <c:v>27.927</c:v>
                </c:pt>
                <c:pt idx="253">
                  <c:v>29.11</c:v>
                </c:pt>
                <c:pt idx="254">
                  <c:v>28.707999999999998</c:v>
                </c:pt>
                <c:pt idx="255">
                  <c:v>28.829000000000001</c:v>
                </c:pt>
                <c:pt idx="256">
                  <c:v>28.47</c:v>
                </c:pt>
                <c:pt idx="257">
                  <c:v>27.591999999999999</c:v>
                </c:pt>
                <c:pt idx="258">
                  <c:v>28.318999999999999</c:v>
                </c:pt>
                <c:pt idx="259">
                  <c:v>29.876000000000001</c:v>
                </c:pt>
                <c:pt idx="260">
                  <c:v>28.087</c:v>
                </c:pt>
                <c:pt idx="261">
                  <c:v>28.9</c:v>
                </c:pt>
                <c:pt idx="262">
                  <c:v>29.693999999999999</c:v>
                </c:pt>
                <c:pt idx="263">
                  <c:v>29.064</c:v>
                </c:pt>
                <c:pt idx="264">
                  <c:v>30.445</c:v>
                </c:pt>
                <c:pt idx="265">
                  <c:v>31.041</c:v>
                </c:pt>
                <c:pt idx="266">
                  <c:v>28.353000000000002</c:v>
                </c:pt>
                <c:pt idx="267">
                  <c:v>26.713999999999999</c:v>
                </c:pt>
                <c:pt idx="268">
                  <c:v>27.6</c:v>
                </c:pt>
                <c:pt idx="269">
                  <c:v>28.376999999999999</c:v>
                </c:pt>
                <c:pt idx="270">
                  <c:v>28.661000000000001</c:v>
                </c:pt>
                <c:pt idx="271">
                  <c:v>28.343</c:v>
                </c:pt>
                <c:pt idx="272">
                  <c:v>28.064</c:v>
                </c:pt>
                <c:pt idx="273">
                  <c:v>26.021999999999998</c:v>
                </c:pt>
                <c:pt idx="274">
                  <c:v>24.742999999999999</c:v>
                </c:pt>
                <c:pt idx="275">
                  <c:v>25.288</c:v>
                </c:pt>
                <c:pt idx="276">
                  <c:v>26.501000000000001</c:v>
                </c:pt>
                <c:pt idx="277">
                  <c:v>27.12</c:v>
                </c:pt>
                <c:pt idx="278">
                  <c:v>25.379000000000001</c:v>
                </c:pt>
                <c:pt idx="279">
                  <c:v>22.001000000000001</c:v>
                </c:pt>
                <c:pt idx="280">
                  <c:v>21.335000000000001</c:v>
                </c:pt>
                <c:pt idx="281">
                  <c:v>19.835999999999999</c:v>
                </c:pt>
                <c:pt idx="282">
                  <c:v>23.053000000000001</c:v>
                </c:pt>
                <c:pt idx="283">
                  <c:v>23.507999999999999</c:v>
                </c:pt>
                <c:pt idx="284">
                  <c:v>25.859000000000002</c:v>
                </c:pt>
                <c:pt idx="285">
                  <c:v>26.866</c:v>
                </c:pt>
                <c:pt idx="286">
                  <c:v>21.303000000000001</c:v>
                </c:pt>
                <c:pt idx="287">
                  <c:v>20.105</c:v>
                </c:pt>
                <c:pt idx="288">
                  <c:v>21.677</c:v>
                </c:pt>
                <c:pt idx="289">
                  <c:v>22.462</c:v>
                </c:pt>
                <c:pt idx="290">
                  <c:v>20.065999999999999</c:v>
                </c:pt>
                <c:pt idx="291">
                  <c:v>20.672000000000001</c:v>
                </c:pt>
                <c:pt idx="292">
                  <c:v>21.256</c:v>
                </c:pt>
                <c:pt idx="293">
                  <c:v>22.984000000000002</c:v>
                </c:pt>
                <c:pt idx="294">
                  <c:v>22.472000000000001</c:v>
                </c:pt>
                <c:pt idx="295">
                  <c:v>21.716999999999999</c:v>
                </c:pt>
                <c:pt idx="296">
                  <c:v>23.727</c:v>
                </c:pt>
                <c:pt idx="297">
                  <c:v>23.384</c:v>
                </c:pt>
                <c:pt idx="298">
                  <c:v>19.588000000000001</c:v>
                </c:pt>
                <c:pt idx="299">
                  <c:v>15.911</c:v>
                </c:pt>
                <c:pt idx="300">
                  <c:v>11.737</c:v>
                </c:pt>
                <c:pt idx="301">
                  <c:v>12.826000000000001</c:v>
                </c:pt>
                <c:pt idx="302">
                  <c:v>13.484</c:v>
                </c:pt>
                <c:pt idx="303">
                  <c:v>14.138999999999999</c:v>
                </c:pt>
                <c:pt idx="304">
                  <c:v>16.077000000000002</c:v>
                </c:pt>
                <c:pt idx="305">
                  <c:v>17.678000000000001</c:v>
                </c:pt>
                <c:pt idx="306">
                  <c:v>17.402000000000001</c:v>
                </c:pt>
                <c:pt idx="307">
                  <c:v>18.138000000000002</c:v>
                </c:pt>
                <c:pt idx="308">
                  <c:v>14.673999999999999</c:v>
                </c:pt>
                <c:pt idx="309">
                  <c:v>15.542999999999999</c:v>
                </c:pt>
                <c:pt idx="310">
                  <c:v>17.385000000000002</c:v>
                </c:pt>
                <c:pt idx="311">
                  <c:v>16.393000000000001</c:v>
                </c:pt>
                <c:pt idx="312">
                  <c:v>15.96</c:v>
                </c:pt>
                <c:pt idx="313">
                  <c:v>17.945</c:v>
                </c:pt>
                <c:pt idx="314">
                  <c:v>19.64</c:v>
                </c:pt>
                <c:pt idx="315">
                  <c:v>17.085000000000001</c:v>
                </c:pt>
                <c:pt idx="316">
                  <c:v>18.067</c:v>
                </c:pt>
                <c:pt idx="317">
                  <c:v>19.149000000000001</c:v>
                </c:pt>
                <c:pt idx="318">
                  <c:v>19.123000000000001</c:v>
                </c:pt>
                <c:pt idx="319">
                  <c:v>18.600000000000001</c:v>
                </c:pt>
                <c:pt idx="320">
                  <c:v>18.100999999999999</c:v>
                </c:pt>
                <c:pt idx="321">
                  <c:v>15.032999999999999</c:v>
                </c:pt>
                <c:pt idx="322">
                  <c:v>15.167</c:v>
                </c:pt>
                <c:pt idx="323">
                  <c:v>13.97</c:v>
                </c:pt>
                <c:pt idx="324">
                  <c:v>15.355</c:v>
                </c:pt>
                <c:pt idx="325">
                  <c:v>14.97</c:v>
                </c:pt>
                <c:pt idx="326">
                  <c:v>14.064</c:v>
                </c:pt>
                <c:pt idx="327">
                  <c:v>14.587999999999999</c:v>
                </c:pt>
                <c:pt idx="328">
                  <c:v>15.538</c:v>
                </c:pt>
                <c:pt idx="329">
                  <c:v>14.255000000000001</c:v>
                </c:pt>
                <c:pt idx="330">
                  <c:v>15.481999999999999</c:v>
                </c:pt>
                <c:pt idx="331">
                  <c:v>16.765000000000001</c:v>
                </c:pt>
                <c:pt idx="332">
                  <c:v>15.712999999999999</c:v>
                </c:pt>
                <c:pt idx="333">
                  <c:v>15.071999999999999</c:v>
                </c:pt>
                <c:pt idx="334">
                  <c:v>15.007</c:v>
                </c:pt>
                <c:pt idx="335">
                  <c:v>16.608000000000001</c:v>
                </c:pt>
                <c:pt idx="336">
                  <c:v>16.856999999999999</c:v>
                </c:pt>
                <c:pt idx="337">
                  <c:v>18.702000000000002</c:v>
                </c:pt>
                <c:pt idx="338">
                  <c:v>18.132000000000001</c:v>
                </c:pt>
                <c:pt idx="339">
                  <c:v>17.536000000000001</c:v>
                </c:pt>
                <c:pt idx="340">
                  <c:v>15.574999999999999</c:v>
                </c:pt>
                <c:pt idx="341">
                  <c:v>16.094999999999999</c:v>
                </c:pt>
                <c:pt idx="342">
                  <c:v>17.827000000000002</c:v>
                </c:pt>
                <c:pt idx="343">
                  <c:v>16.398</c:v>
                </c:pt>
                <c:pt idx="344">
                  <c:v>15.028</c:v>
                </c:pt>
                <c:pt idx="345">
                  <c:v>14.294</c:v>
                </c:pt>
                <c:pt idx="346">
                  <c:v>12.558999999999999</c:v>
                </c:pt>
                <c:pt idx="347">
                  <c:v>13.474</c:v>
                </c:pt>
                <c:pt idx="348">
                  <c:v>15.009</c:v>
                </c:pt>
                <c:pt idx="349">
                  <c:v>14.895</c:v>
                </c:pt>
                <c:pt idx="350">
                  <c:v>13.504</c:v>
                </c:pt>
                <c:pt idx="351">
                  <c:v>13.516</c:v>
                </c:pt>
                <c:pt idx="352">
                  <c:v>14.611000000000001</c:v>
                </c:pt>
                <c:pt idx="353">
                  <c:v>15.038</c:v>
                </c:pt>
                <c:pt idx="354">
                  <c:v>15.355</c:v>
                </c:pt>
                <c:pt idx="355">
                  <c:v>16.23</c:v>
                </c:pt>
                <c:pt idx="356">
                  <c:v>15.865</c:v>
                </c:pt>
                <c:pt idx="357">
                  <c:v>15.63</c:v>
                </c:pt>
                <c:pt idx="358">
                  <c:v>14.877000000000001</c:v>
                </c:pt>
                <c:pt idx="359">
                  <c:v>14.718999999999999</c:v>
                </c:pt>
                <c:pt idx="360">
                  <c:v>13.34</c:v>
                </c:pt>
                <c:pt idx="361">
                  <c:v>13.43</c:v>
                </c:pt>
                <c:pt idx="362">
                  <c:v>13.569000000000001</c:v>
                </c:pt>
                <c:pt idx="363">
                  <c:v>14.818</c:v>
                </c:pt>
                <c:pt idx="364">
                  <c:v>15.519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34E-431F-9BB6-D56E813541CE}"/>
            </c:ext>
          </c:extLst>
        </c:ser>
        <c:ser>
          <c:idx val="0"/>
          <c:order val="2"/>
          <c:tx>
            <c:v>Inferior a la media</c:v>
          </c:tx>
          <c:cat>
            <c:strLit>
              <c:ptCount val="365"/>
              <c:pt idx="14">
                <c:v>ene-18</c:v>
              </c:pt>
              <c:pt idx="45">
                <c:v>feb-18</c:v>
              </c:pt>
              <c:pt idx="73">
                <c:v>mar-18</c:v>
              </c:pt>
              <c:pt idx="104">
                <c:v>abr-18</c:v>
              </c:pt>
              <c:pt idx="134">
                <c:v>may-18</c:v>
              </c:pt>
              <c:pt idx="165">
                <c:v>jun-18</c:v>
              </c:pt>
              <c:pt idx="195">
                <c:v>jul-18</c:v>
              </c:pt>
              <c:pt idx="226">
                <c:v>ago-18</c:v>
              </c:pt>
              <c:pt idx="257">
                <c:v>sep-18</c:v>
              </c:pt>
              <c:pt idx="287">
                <c:v>oct-18</c:v>
              </c:pt>
              <c:pt idx="318">
                <c:v>nov-18</c:v>
              </c:pt>
              <c:pt idx="348">
                <c:v>dic-18</c:v>
              </c:pt>
            </c:strLit>
          </c:cat>
          <c:val>
            <c:numRef>
              <c:f>'Data 1'!$F$324:$F$688</c:f>
              <c:numCache>
                <c:formatCode>0.0</c:formatCode>
                <c:ptCount val="365"/>
                <c:pt idx="0">
                  <c:v>12.985386057198582</c:v>
                </c:pt>
                <c:pt idx="1">
                  <c:v>13.004860271759917</c:v>
                </c:pt>
                <c:pt idx="2">
                  <c:v>12.849501582446324</c:v>
                </c:pt>
                <c:pt idx="3">
                  <c:v>12.803498079595865</c:v>
                </c:pt>
                <c:pt idx="4">
                  <c:v>13.018938691014547</c:v>
                </c:pt>
                <c:pt idx="5">
                  <c:v>13.140019889591715</c:v>
                </c:pt>
                <c:pt idx="6">
                  <c:v>12.451493216968231</c:v>
                </c:pt>
                <c:pt idx="7">
                  <c:v>12.662454342142331</c:v>
                </c:pt>
                <c:pt idx="8">
                  <c:v>12.651122583839619</c:v>
                </c:pt>
                <c:pt idx="9">
                  <c:v>12.396902795481894</c:v>
                </c:pt>
                <c:pt idx="10">
                  <c:v>12.893102065882436</c:v>
                </c:pt>
                <c:pt idx="11">
                  <c:v>12.940605210051475</c:v>
                </c:pt>
                <c:pt idx="12">
                  <c:v>12.955641943752555</c:v>
                </c:pt>
                <c:pt idx="13">
                  <c:v>12.68617542870423</c:v>
                </c:pt>
                <c:pt idx="14">
                  <c:v>12.45953988753449</c:v>
                </c:pt>
                <c:pt idx="15">
                  <c:v>12.620413374414055</c:v>
                </c:pt>
                <c:pt idx="16">
                  <c:v>12.848077121946609</c:v>
                </c:pt>
                <c:pt idx="17">
                  <c:v>13.015962430057497</c:v>
                </c:pt>
                <c:pt idx="18">
                  <c:v>13.409900759073032</c:v>
                </c:pt>
                <c:pt idx="19">
                  <c:v>13.070380251256566</c:v>
                </c:pt>
                <c:pt idx="20">
                  <c:v>13.022119064281972</c:v>
                </c:pt>
                <c:pt idx="21">
                  <c:v>12.719813520165651</c:v>
                </c:pt>
                <c:pt idx="22">
                  <c:v>13.086582504296354</c:v>
                </c:pt>
                <c:pt idx="23">
                  <c:v>13.004009138483964</c:v>
                </c:pt>
                <c:pt idx="24">
                  <c:v>12.635888146602928</c:v>
                </c:pt>
                <c:pt idx="25">
                  <c:v>12.616284459981769</c:v>
                </c:pt>
                <c:pt idx="26">
                  <c:v>12.743345698740132</c:v>
                </c:pt>
                <c:pt idx="27">
                  <c:v>12.934036420807681</c:v>
                </c:pt>
                <c:pt idx="28">
                  <c:v>12.958801621269631</c:v>
                </c:pt>
                <c:pt idx="29">
                  <c:v>13.295188441467904</c:v>
                </c:pt>
                <c:pt idx="30">
                  <c:v>13.322916591806333</c:v>
                </c:pt>
                <c:pt idx="31">
                  <c:v>13.403715560464418</c:v>
                </c:pt>
                <c:pt idx="32">
                  <c:v>13.462177614058556</c:v>
                </c:pt>
                <c:pt idx="33">
                  <c:v>13.517050871538229</c:v>
                </c:pt>
                <c:pt idx="34">
                  <c:v>13.746377137466808</c:v>
                </c:pt>
                <c:pt idx="35">
                  <c:v>14.28228238068062</c:v>
                </c:pt>
                <c:pt idx="36">
                  <c:v>14.294339840138697</c:v>
                </c:pt>
                <c:pt idx="37">
                  <c:v>14.158226548543347</c:v>
                </c:pt>
                <c:pt idx="38">
                  <c:v>13.964878311175447</c:v>
                </c:pt>
                <c:pt idx="39">
                  <c:v>14.271112184502142</c:v>
                </c:pt>
                <c:pt idx="40">
                  <c:v>14.329826947819626</c:v>
                </c:pt>
                <c:pt idx="41">
                  <c:v>14.279792766064638</c:v>
                </c:pt>
                <c:pt idx="42">
                  <c:v>14.470794020687833</c:v>
                </c:pt>
                <c:pt idx="43">
                  <c:v>14.39108946299512</c:v>
                </c:pt>
                <c:pt idx="44">
                  <c:v>14.081451887913522</c:v>
                </c:pt>
                <c:pt idx="45">
                  <c:v>14.309821047328001</c:v>
                </c:pt>
                <c:pt idx="46">
                  <c:v>14.329026791081757</c:v>
                </c:pt>
                <c:pt idx="47">
                  <c:v>14.163997268893045</c:v>
                </c:pt>
                <c:pt idx="48">
                  <c:v>14.236986199980668</c:v>
                </c:pt>
                <c:pt idx="49">
                  <c:v>14.50280236132865</c:v>
                </c:pt>
                <c:pt idx="50">
                  <c:v>14.471839734178387</c:v>
                </c:pt>
                <c:pt idx="51">
                  <c:v>14.36649440428085</c:v>
                </c:pt>
                <c:pt idx="52">
                  <c:v>14.796577249311236</c:v>
                </c:pt>
                <c:pt idx="53">
                  <c:v>15.016531176658956</c:v>
                </c:pt>
                <c:pt idx="54">
                  <c:v>14.85200658808235</c:v>
                </c:pt>
                <c:pt idx="55">
                  <c:v>15.100282221253332</c:v>
                </c:pt>
                <c:pt idx="56">
                  <c:v>14.907917518333445</c:v>
                </c:pt>
                <c:pt idx="57">
                  <c:v>14.83809560153197</c:v>
                </c:pt>
                <c:pt idx="58">
                  <c:v>14.258174393586961</c:v>
                </c:pt>
                <c:pt idx="59">
                  <c:v>14.596333626971834</c:v>
                </c:pt>
                <c:pt idx="60">
                  <c:v>15.098937811657832</c:v>
                </c:pt>
                <c:pt idx="61">
                  <c:v>15.581000596811309</c:v>
                </c:pt>
                <c:pt idx="62">
                  <c:v>15.571244887463022</c:v>
                </c:pt>
                <c:pt idx="63">
                  <c:v>15.281394048744778</c:v>
                </c:pt>
                <c:pt idx="64">
                  <c:v>15.726159867133793</c:v>
                </c:pt>
                <c:pt idx="65">
                  <c:v>16.213423596521075</c:v>
                </c:pt>
                <c:pt idx="66">
                  <c:v>16.448539640874902</c:v>
                </c:pt>
                <c:pt idx="67">
                  <c:v>16.928762113453317</c:v>
                </c:pt>
                <c:pt idx="68">
                  <c:v>17.115990953508167</c:v>
                </c:pt>
                <c:pt idx="69">
                  <c:v>17.467906122084599</c:v>
                </c:pt>
                <c:pt idx="70">
                  <c:v>17.118362987801977</c:v>
                </c:pt>
                <c:pt idx="71">
                  <c:v>16.64832908291671</c:v>
                </c:pt>
                <c:pt idx="72">
                  <c:v>17.190423420781546</c:v>
                </c:pt>
                <c:pt idx="73">
                  <c:v>17.751513284900565</c:v>
                </c:pt>
                <c:pt idx="74">
                  <c:v>17.840756677590949</c:v>
                </c:pt>
                <c:pt idx="75">
                  <c:v>17.99584302376849</c:v>
                </c:pt>
                <c:pt idx="76">
                  <c:v>18.292897801760926</c:v>
                </c:pt>
                <c:pt idx="77">
                  <c:v>18.212771414378796</c:v>
                </c:pt>
                <c:pt idx="78">
                  <c:v>18.519496760511029</c:v>
                </c:pt>
                <c:pt idx="79">
                  <c:v>18.302205064360084</c:v>
                </c:pt>
                <c:pt idx="80">
                  <c:v>18.311756860786435</c:v>
                </c:pt>
                <c:pt idx="81">
                  <c:v>18.191616416121402</c:v>
                </c:pt>
                <c:pt idx="82">
                  <c:v>17.789508169302554</c:v>
                </c:pt>
                <c:pt idx="83">
                  <c:v>17.294903534637587</c:v>
                </c:pt>
                <c:pt idx="84">
                  <c:v>17.401518076743283</c:v>
                </c:pt>
                <c:pt idx="85">
                  <c:v>17.524688316473785</c:v>
                </c:pt>
                <c:pt idx="86">
                  <c:v>17.306902228478567</c:v>
                </c:pt>
                <c:pt idx="87">
                  <c:v>17.737201936211516</c:v>
                </c:pt>
                <c:pt idx="88">
                  <c:v>17.545814654491942</c:v>
                </c:pt>
                <c:pt idx="89">
                  <c:v>18.224518123872809</c:v>
                </c:pt>
                <c:pt idx="90">
                  <c:v>18.519499057488225</c:v>
                </c:pt>
                <c:pt idx="91">
                  <c:v>18.060631282072649</c:v>
                </c:pt>
                <c:pt idx="92">
                  <c:v>17.681961934251536</c:v>
                </c:pt>
                <c:pt idx="93">
                  <c:v>17.610064348946743</c:v>
                </c:pt>
                <c:pt idx="94">
                  <c:v>17.766327396172858</c:v>
                </c:pt>
                <c:pt idx="95">
                  <c:v>18.622271865746644</c:v>
                </c:pt>
                <c:pt idx="96">
                  <c:v>18.253153755664382</c:v>
                </c:pt>
                <c:pt idx="97">
                  <c:v>18.40953155352231</c:v>
                </c:pt>
                <c:pt idx="98">
                  <c:v>18.629493863152621</c:v>
                </c:pt>
                <c:pt idx="99">
                  <c:v>18.132648480342926</c:v>
                </c:pt>
                <c:pt idx="100">
                  <c:v>18.094065735477148</c:v>
                </c:pt>
                <c:pt idx="101">
                  <c:v>18.126886652698403</c:v>
                </c:pt>
                <c:pt idx="102">
                  <c:v>18.244318077306595</c:v>
                </c:pt>
                <c:pt idx="103">
                  <c:v>18.10570928080282</c:v>
                </c:pt>
                <c:pt idx="104">
                  <c:v>17.917978260191532</c:v>
                </c:pt>
                <c:pt idx="105">
                  <c:v>17.977826953388206</c:v>
                </c:pt>
                <c:pt idx="106">
                  <c:v>18.270634549927749</c:v>
                </c:pt>
                <c:pt idx="107">
                  <c:v>18.577410439554182</c:v>
                </c:pt>
                <c:pt idx="108">
                  <c:v>18.882363676964822</c:v>
                </c:pt>
                <c:pt idx="109">
                  <c:v>18.893505168802687</c:v>
                </c:pt>
                <c:pt idx="110">
                  <c:v>19.214092317024377</c:v>
                </c:pt>
                <c:pt idx="111">
                  <c:v>18.888617678097098</c:v>
                </c:pt>
                <c:pt idx="112">
                  <c:v>19.887188246140013</c:v>
                </c:pt>
                <c:pt idx="113">
                  <c:v>20.096640296903441</c:v>
                </c:pt>
                <c:pt idx="114">
                  <c:v>20.239457987439732</c:v>
                </c:pt>
                <c:pt idx="115">
                  <c:v>20.112394433625724</c:v>
                </c:pt>
                <c:pt idx="116">
                  <c:v>20.256637094511181</c:v>
                </c:pt>
                <c:pt idx="117">
                  <c:v>19.965944996967483</c:v>
                </c:pt>
                <c:pt idx="118">
                  <c:v>19.972169277847087</c:v>
                </c:pt>
                <c:pt idx="119">
                  <c:v>19.899236088001842</c:v>
                </c:pt>
                <c:pt idx="120">
                  <c:v>19.897140611750732</c:v>
                </c:pt>
                <c:pt idx="121">
                  <c:v>20.04015906654071</c:v>
                </c:pt>
                <c:pt idx="122">
                  <c:v>20.119976834006629</c:v>
                </c:pt>
                <c:pt idx="123">
                  <c:v>20.766972851720322</c:v>
                </c:pt>
                <c:pt idx="124">
                  <c:v>20.803319005455542</c:v>
                </c:pt>
                <c:pt idx="125">
                  <c:v>21.071396383277957</c:v>
                </c:pt>
                <c:pt idx="126">
                  <c:v>20.924843094461043</c:v>
                </c:pt>
                <c:pt idx="127">
                  <c:v>20.94426319831009</c:v>
                </c:pt>
                <c:pt idx="128">
                  <c:v>21.532259590410039</c:v>
                </c:pt>
                <c:pt idx="129">
                  <c:v>21.46617364386438</c:v>
                </c:pt>
                <c:pt idx="130">
                  <c:v>21.406620461982051</c:v>
                </c:pt>
                <c:pt idx="131">
                  <c:v>21.899274633561991</c:v>
                </c:pt>
                <c:pt idx="132">
                  <c:v>21.978974396033848</c:v>
                </c:pt>
                <c:pt idx="133">
                  <c:v>21.942827284714649</c:v>
                </c:pt>
                <c:pt idx="134">
                  <c:v>22.591170511918566</c:v>
                </c:pt>
                <c:pt idx="135">
                  <c:v>22.865734351238292</c:v>
                </c:pt>
                <c:pt idx="136">
                  <c:v>22.835833430756011</c:v>
                </c:pt>
                <c:pt idx="137">
                  <c:v>22.88597099810011</c:v>
                </c:pt>
                <c:pt idx="138">
                  <c:v>22.512292581831922</c:v>
                </c:pt>
                <c:pt idx="139">
                  <c:v>22.871008422708726</c:v>
                </c:pt>
                <c:pt idx="140">
                  <c:v>22.964404569185898</c:v>
                </c:pt>
                <c:pt idx="141">
                  <c:v>23.451168563716319</c:v>
                </c:pt>
                <c:pt idx="142">
                  <c:v>23.60108129545592</c:v>
                </c:pt>
                <c:pt idx="143">
                  <c:v>23.597496304675339</c:v>
                </c:pt>
                <c:pt idx="144">
                  <c:v>23.728080866914187</c:v>
                </c:pt>
                <c:pt idx="145">
                  <c:v>23.960732199457706</c:v>
                </c:pt>
                <c:pt idx="146">
                  <c:v>24.064189647817862</c:v>
                </c:pt>
                <c:pt idx="147">
                  <c:v>24.604662372712006</c:v>
                </c:pt>
                <c:pt idx="148">
                  <c:v>24.925205298843149</c:v>
                </c:pt>
                <c:pt idx="149">
                  <c:v>24.662821326880593</c:v>
                </c:pt>
                <c:pt idx="150">
                  <c:v>24.667348186829994</c:v>
                </c:pt>
                <c:pt idx="151">
                  <c:v>24.731540115073916</c:v>
                </c:pt>
                <c:pt idx="152">
                  <c:v>24.561152279036637</c:v>
                </c:pt>
                <c:pt idx="153">
                  <c:v>24.850949164046391</c:v>
                </c:pt>
                <c:pt idx="154">
                  <c:v>24.705904648833037</c:v>
                </c:pt>
                <c:pt idx="155">
                  <c:v>24.876071113595735</c:v>
                </c:pt>
                <c:pt idx="156">
                  <c:v>24.95626866387866</c:v>
                </c:pt>
                <c:pt idx="157">
                  <c:v>25.097395015632657</c:v>
                </c:pt>
                <c:pt idx="158">
                  <c:v>24.836498402058073</c:v>
                </c:pt>
                <c:pt idx="159">
                  <c:v>24.7499019966947</c:v>
                </c:pt>
                <c:pt idx="160">
                  <c:v>24.791229464658674</c:v>
                </c:pt>
                <c:pt idx="161">
                  <c:v>25.519554392480895</c:v>
                </c:pt>
                <c:pt idx="162">
                  <c:v>26.002876774723319</c:v>
                </c:pt>
                <c:pt idx="163">
                  <c:v>26.335114862643216</c:v>
                </c:pt>
                <c:pt idx="164">
                  <c:v>26.607480722792861</c:v>
                </c:pt>
                <c:pt idx="165">
                  <c:v>26.94523586304404</c:v>
                </c:pt>
                <c:pt idx="166">
                  <c:v>26.989572319452353</c:v>
                </c:pt>
                <c:pt idx="167">
                  <c:v>26.942136338422451</c:v>
                </c:pt>
                <c:pt idx="168">
                  <c:v>27.189038673117793</c:v>
                </c:pt>
                <c:pt idx="169">
                  <c:v>27.137031286919854</c:v>
                </c:pt>
                <c:pt idx="170">
                  <c:v>27.482049245716347</c:v>
                </c:pt>
                <c:pt idx="171">
                  <c:v>27.689567775104575</c:v>
                </c:pt>
                <c:pt idx="172">
                  <c:v>27.88958162627112</c:v>
                </c:pt>
                <c:pt idx="173">
                  <c:v>27.876043638165807</c:v>
                </c:pt>
                <c:pt idx="174">
                  <c:v>27.879886007226773</c:v>
                </c:pt>
                <c:pt idx="175">
                  <c:v>27.867379299064886</c:v>
                </c:pt>
                <c:pt idx="176">
                  <c:v>28.190391351354503</c:v>
                </c:pt>
                <c:pt idx="177">
                  <c:v>28.165511607603165</c:v>
                </c:pt>
                <c:pt idx="178">
                  <c:v>28.109436523991782</c:v>
                </c:pt>
                <c:pt idx="179">
                  <c:v>28.366686530039313</c:v>
                </c:pt>
                <c:pt idx="180">
                  <c:v>28.587666347188161</c:v>
                </c:pt>
                <c:pt idx="181">
                  <c:v>28.296791528582744</c:v>
                </c:pt>
                <c:pt idx="182">
                  <c:v>28.021204106479846</c:v>
                </c:pt>
                <c:pt idx="183">
                  <c:v>28.041016745081919</c:v>
                </c:pt>
                <c:pt idx="184">
                  <c:v>27.977293695400327</c:v>
                </c:pt>
                <c:pt idx="185">
                  <c:v>27.920190172845537</c:v>
                </c:pt>
                <c:pt idx="186">
                  <c:v>27.808125010060817</c:v>
                </c:pt>
                <c:pt idx="187">
                  <c:v>28.324980449704849</c:v>
                </c:pt>
                <c:pt idx="188">
                  <c:v>28.621524122857654</c:v>
                </c:pt>
                <c:pt idx="189">
                  <c:v>28.675354065201159</c:v>
                </c:pt>
                <c:pt idx="190">
                  <c:v>28.770977315157428</c:v>
                </c:pt>
                <c:pt idx="191">
                  <c:v>28.929009025822388</c:v>
                </c:pt>
                <c:pt idx="192">
                  <c:v>29.218680763103283</c:v>
                </c:pt>
                <c:pt idx="193">
                  <c:v>29.309015214281523</c:v>
                </c:pt>
                <c:pt idx="194">
                  <c:v>29.086628554377882</c:v>
                </c:pt>
                <c:pt idx="195">
                  <c:v>29.55042385444639</c:v>
                </c:pt>
                <c:pt idx="196">
                  <c:v>29.778143219340301</c:v>
                </c:pt>
                <c:pt idx="197">
                  <c:v>29.993032978613812</c:v>
                </c:pt>
                <c:pt idx="198">
                  <c:v>30.317383245098991</c:v>
                </c:pt>
                <c:pt idx="199">
                  <c:v>30.397184647338662</c:v>
                </c:pt>
                <c:pt idx="200">
                  <c:v>30.195752346579773</c:v>
                </c:pt>
                <c:pt idx="201">
                  <c:v>30.232322485724129</c:v>
                </c:pt>
                <c:pt idx="202">
                  <c:v>29.967501956171223</c:v>
                </c:pt>
                <c:pt idx="203">
                  <c:v>30.050105484103842</c:v>
                </c:pt>
                <c:pt idx="204">
                  <c:v>30.257481212845661</c:v>
                </c:pt>
                <c:pt idx="205">
                  <c:v>30.031902953817113</c:v>
                </c:pt>
                <c:pt idx="206">
                  <c:v>30.191368360295037</c:v>
                </c:pt>
                <c:pt idx="207">
                  <c:v>29.965845206495338</c:v>
                </c:pt>
                <c:pt idx="208">
                  <c:v>30.186132753159789</c:v>
                </c:pt>
                <c:pt idx="209">
                  <c:v>30.388814335293322</c:v>
                </c:pt>
                <c:pt idx="210">
                  <c:v>30.209701256147284</c:v>
                </c:pt>
                <c:pt idx="211">
                  <c:v>30.548595789141913</c:v>
                </c:pt>
                <c:pt idx="212">
                  <c:v>30.402492765567999</c:v>
                </c:pt>
                <c:pt idx="213">
                  <c:v>29.954376845337364</c:v>
                </c:pt>
                <c:pt idx="214">
                  <c:v>30.100290864757607</c:v>
                </c:pt>
                <c:pt idx="215">
                  <c:v>30.403190894790459</c:v>
                </c:pt>
                <c:pt idx="216">
                  <c:v>30.298695734727307</c:v>
                </c:pt>
                <c:pt idx="217">
                  <c:v>30.208928374127211</c:v>
                </c:pt>
                <c:pt idx="218">
                  <c:v>29.900884417453366</c:v>
                </c:pt>
                <c:pt idx="219">
                  <c:v>29.390665936587244</c:v>
                </c:pt>
                <c:pt idx="220">
                  <c:v>29.618360457839184</c:v>
                </c:pt>
                <c:pt idx="221">
                  <c:v>29.710768135921356</c:v>
                </c:pt>
                <c:pt idx="222">
                  <c:v>30.195707110014112</c:v>
                </c:pt>
                <c:pt idx="223">
                  <c:v>30.100400526108384</c:v>
                </c:pt>
                <c:pt idx="224">
                  <c:v>29.847240697724597</c:v>
                </c:pt>
                <c:pt idx="225">
                  <c:v>29.902944984855012</c:v>
                </c:pt>
                <c:pt idx="226">
                  <c:v>29.992498416988767</c:v>
                </c:pt>
                <c:pt idx="227">
                  <c:v>29.816058659935926</c:v>
                </c:pt>
                <c:pt idx="228">
                  <c:v>29.871181598166178</c:v>
                </c:pt>
                <c:pt idx="229">
                  <c:v>30.005948959925139</c:v>
                </c:pt>
                <c:pt idx="230">
                  <c:v>30.016578951452907</c:v>
                </c:pt>
                <c:pt idx="231">
                  <c:v>30.04794774697989</c:v>
                </c:pt>
                <c:pt idx="232">
                  <c:v>29.938738880636212</c:v>
                </c:pt>
                <c:pt idx="233">
                  <c:v>29.802662279520597</c:v>
                </c:pt>
                <c:pt idx="234">
                  <c:v>29.733295108675581</c:v>
                </c:pt>
                <c:pt idx="235">
                  <c:v>29.391190344598112</c:v>
                </c:pt>
                <c:pt idx="236">
                  <c:v>29.115561623180483</c:v>
                </c:pt>
                <c:pt idx="237">
                  <c:v>29.081074943482168</c:v>
                </c:pt>
                <c:pt idx="238">
                  <c:v>29.196727828865505</c:v>
                </c:pt>
                <c:pt idx="239">
                  <c:v>28.682387651452686</c:v>
                </c:pt>
                <c:pt idx="240">
                  <c:v>28.413587662503804</c:v>
                </c:pt>
                <c:pt idx="241">
                  <c:v>28.251433713826582</c:v>
                </c:pt>
                <c:pt idx="242">
                  <c:v>27.834081457504791</c:v>
                </c:pt>
                <c:pt idx="243">
                  <c:v>27.629148148412085</c:v>
                </c:pt>
                <c:pt idx="244">
                  <c:v>27.928144779770342</c:v>
                </c:pt>
                <c:pt idx="245">
                  <c:v>28.074878616171944</c:v>
                </c:pt>
                <c:pt idx="246">
                  <c:v>27.769982185726565</c:v>
                </c:pt>
                <c:pt idx="247">
                  <c:v>27.589863925356948</c:v>
                </c:pt>
                <c:pt idx="248">
                  <c:v>27.606741797397309</c:v>
                </c:pt>
                <c:pt idx="249">
                  <c:v>27.29589553438867</c:v>
                </c:pt>
                <c:pt idx="250">
                  <c:v>27.482253507767478</c:v>
                </c:pt>
                <c:pt idx="251">
                  <c:v>27.442053724998019</c:v>
                </c:pt>
                <c:pt idx="252">
                  <c:v>27.561006266959076</c:v>
                </c:pt>
                <c:pt idx="253">
                  <c:v>27.035899700215694</c:v>
                </c:pt>
                <c:pt idx="254">
                  <c:v>26.546329987013063</c:v>
                </c:pt>
                <c:pt idx="255">
                  <c:v>26.153080282292244</c:v>
                </c:pt>
                <c:pt idx="256">
                  <c:v>26.136450118276869</c:v>
                </c:pt>
                <c:pt idx="257">
                  <c:v>26.546524343338966</c:v>
                </c:pt>
                <c:pt idx="258">
                  <c:v>26.616485198785604</c:v>
                </c:pt>
                <c:pt idx="259">
                  <c:v>25.548596242657812</c:v>
                </c:pt>
                <c:pt idx="260">
                  <c:v>25.196995357791891</c:v>
                </c:pt>
                <c:pt idx="261">
                  <c:v>25.32828183343187</c:v>
                </c:pt>
                <c:pt idx="262">
                  <c:v>25.761539477543074</c:v>
                </c:pt>
                <c:pt idx="263">
                  <c:v>25.396634394133333</c:v>
                </c:pt>
                <c:pt idx="264">
                  <c:v>24.875330549672995</c:v>
                </c:pt>
                <c:pt idx="265">
                  <c:v>24.37079508722195</c:v>
                </c:pt>
                <c:pt idx="266">
                  <c:v>24.62522358053814</c:v>
                </c:pt>
                <c:pt idx="267">
                  <c:v>24.036494864234523</c:v>
                </c:pt>
                <c:pt idx="268">
                  <c:v>24.048948215344737</c:v>
                </c:pt>
                <c:pt idx="269">
                  <c:v>24.058551939246009</c:v>
                </c:pt>
                <c:pt idx="270">
                  <c:v>24.029556171014971</c:v>
                </c:pt>
                <c:pt idx="271">
                  <c:v>24.079523221009072</c:v>
                </c:pt>
                <c:pt idx="272">
                  <c:v>23.977175480289784</c:v>
                </c:pt>
                <c:pt idx="273">
                  <c:v>24.175286200956062</c:v>
                </c:pt>
                <c:pt idx="274">
                  <c:v>24.195168970790856</c:v>
                </c:pt>
                <c:pt idx="275">
                  <c:v>23.939112444725161</c:v>
                </c:pt>
                <c:pt idx="276">
                  <c:v>23.407063171849121</c:v>
                </c:pt>
                <c:pt idx="277">
                  <c:v>23.016395472179283</c:v>
                </c:pt>
                <c:pt idx="278">
                  <c:v>22.808284534970699</c:v>
                </c:pt>
                <c:pt idx="279">
                  <c:v>22.81278212068683</c:v>
                </c:pt>
                <c:pt idx="280">
                  <c:v>22.674144185473647</c:v>
                </c:pt>
                <c:pt idx="281">
                  <c:v>22.225194897423993</c:v>
                </c:pt>
                <c:pt idx="282">
                  <c:v>22.385970286103792</c:v>
                </c:pt>
                <c:pt idx="283">
                  <c:v>22.451550780469066</c:v>
                </c:pt>
                <c:pt idx="284">
                  <c:v>21.963955194379849</c:v>
                </c:pt>
                <c:pt idx="285">
                  <c:v>21.541647426783289</c:v>
                </c:pt>
                <c:pt idx="286">
                  <c:v>21.488718056149533</c:v>
                </c:pt>
                <c:pt idx="287">
                  <c:v>21.168858451142128</c:v>
                </c:pt>
                <c:pt idx="288">
                  <c:v>21.388940109160263</c:v>
                </c:pt>
                <c:pt idx="289">
                  <c:v>21.094400161351995</c:v>
                </c:pt>
                <c:pt idx="290">
                  <c:v>20.979134086275572</c:v>
                </c:pt>
                <c:pt idx="291">
                  <c:v>20.790086018782393</c:v>
                </c:pt>
                <c:pt idx="292">
                  <c:v>20.59671660520754</c:v>
                </c:pt>
                <c:pt idx="293">
                  <c:v>20.370749119123133</c:v>
                </c:pt>
                <c:pt idx="294">
                  <c:v>20.424493927492534</c:v>
                </c:pt>
                <c:pt idx="295">
                  <c:v>20.478333388148986</c:v>
                </c:pt>
                <c:pt idx="296">
                  <c:v>20.336398179549782</c:v>
                </c:pt>
                <c:pt idx="297">
                  <c:v>20.187104582482995</c:v>
                </c:pt>
                <c:pt idx="298">
                  <c:v>20.096162772296623</c:v>
                </c:pt>
                <c:pt idx="299">
                  <c:v>20.289056297008607</c:v>
                </c:pt>
                <c:pt idx="300">
                  <c:v>20.416952173135073</c:v>
                </c:pt>
                <c:pt idx="301">
                  <c:v>20.218806133491068</c:v>
                </c:pt>
                <c:pt idx="302">
                  <c:v>19.573897668606108</c:v>
                </c:pt>
                <c:pt idx="303">
                  <c:v>19.541889354744065</c:v>
                </c:pt>
                <c:pt idx="304">
                  <c:v>19.119604281811789</c:v>
                </c:pt>
                <c:pt idx="305">
                  <c:v>18.883836077481384</c:v>
                </c:pt>
                <c:pt idx="306">
                  <c:v>18.932428419446481</c:v>
                </c:pt>
                <c:pt idx="307">
                  <c:v>18.143661333485873</c:v>
                </c:pt>
                <c:pt idx="308">
                  <c:v>17.369550689594874</c:v>
                </c:pt>
                <c:pt idx="309">
                  <c:v>17.677444028768161</c:v>
                </c:pt>
                <c:pt idx="310">
                  <c:v>17.684508449549195</c:v>
                </c:pt>
                <c:pt idx="311">
                  <c:v>17.912970213178607</c:v>
                </c:pt>
                <c:pt idx="312">
                  <c:v>17.42039011742488</c:v>
                </c:pt>
                <c:pt idx="313">
                  <c:v>17.394379807199691</c:v>
                </c:pt>
                <c:pt idx="314">
                  <c:v>17.098452421208151</c:v>
                </c:pt>
                <c:pt idx="315">
                  <c:v>17.109310781222451</c:v>
                </c:pt>
                <c:pt idx="316">
                  <c:v>17.052077013345382</c:v>
                </c:pt>
                <c:pt idx="317">
                  <c:v>16.519732987268252</c:v>
                </c:pt>
                <c:pt idx="318">
                  <c:v>16.04531587829894</c:v>
                </c:pt>
                <c:pt idx="319">
                  <c:v>15.67447918216514</c:v>
                </c:pt>
                <c:pt idx="320">
                  <c:v>15.675584464862148</c:v>
                </c:pt>
                <c:pt idx="321">
                  <c:v>15.813065403042323</c:v>
                </c:pt>
                <c:pt idx="322">
                  <c:v>15.989402982991439</c:v>
                </c:pt>
                <c:pt idx="323">
                  <c:v>15.628954932194983</c:v>
                </c:pt>
                <c:pt idx="324">
                  <c:v>15.131223278039515</c:v>
                </c:pt>
                <c:pt idx="325">
                  <c:v>14.910870464973135</c:v>
                </c:pt>
                <c:pt idx="326">
                  <c:v>14.938921380578496</c:v>
                </c:pt>
                <c:pt idx="327">
                  <c:v>14.770264111342065</c:v>
                </c:pt>
                <c:pt idx="328">
                  <c:v>14.800948260047978</c:v>
                </c:pt>
                <c:pt idx="329">
                  <c:v>14.67445562204531</c:v>
                </c:pt>
                <c:pt idx="330">
                  <c:v>14.340976446165918</c:v>
                </c:pt>
                <c:pt idx="331">
                  <c:v>14.156862989608287</c:v>
                </c:pt>
                <c:pt idx="332">
                  <c:v>13.908253697772034</c:v>
                </c:pt>
                <c:pt idx="333">
                  <c:v>14.033911244405578</c:v>
                </c:pt>
                <c:pt idx="334">
                  <c:v>13.744068572886038</c:v>
                </c:pt>
                <c:pt idx="335">
                  <c:v>13.942268841092599</c:v>
                </c:pt>
                <c:pt idx="336">
                  <c:v>13.691451896992449</c:v>
                </c:pt>
                <c:pt idx="337">
                  <c:v>13.950153642144798</c:v>
                </c:pt>
                <c:pt idx="338">
                  <c:v>13.917147191547905</c:v>
                </c:pt>
                <c:pt idx="339">
                  <c:v>13.83951396649563</c:v>
                </c:pt>
                <c:pt idx="340">
                  <c:v>13.880181260762646</c:v>
                </c:pt>
                <c:pt idx="341">
                  <c:v>13.779084456601963</c:v>
                </c:pt>
                <c:pt idx="342">
                  <c:v>13.452796832365021</c:v>
                </c:pt>
                <c:pt idx="343">
                  <c:v>13.445685219435516</c:v>
                </c:pt>
                <c:pt idx="344">
                  <c:v>13.621595756127</c:v>
                </c:pt>
                <c:pt idx="345">
                  <c:v>13.919897820469853</c:v>
                </c:pt>
                <c:pt idx="346">
                  <c:v>13.677288050873859</c:v>
                </c:pt>
                <c:pt idx="347">
                  <c:v>13.186359305633003</c:v>
                </c:pt>
                <c:pt idx="348">
                  <c:v>12.412338886700542</c:v>
                </c:pt>
                <c:pt idx="349">
                  <c:v>12.41851850520314</c:v>
                </c:pt>
                <c:pt idx="350">
                  <c:v>12.799042246668876</c:v>
                </c:pt>
                <c:pt idx="351">
                  <c:v>12.794545858446446</c:v>
                </c:pt>
                <c:pt idx="352">
                  <c:v>12.926201668926629</c:v>
                </c:pt>
                <c:pt idx="353">
                  <c:v>13.143977298168435</c:v>
                </c:pt>
                <c:pt idx="354">
                  <c:v>13.291205843076536</c:v>
                </c:pt>
                <c:pt idx="355">
                  <c:v>13.389703231341326</c:v>
                </c:pt>
                <c:pt idx="356">
                  <c:v>12.968690472219041</c:v>
                </c:pt>
                <c:pt idx="357">
                  <c:v>12.983061211372851</c:v>
                </c:pt>
                <c:pt idx="358">
                  <c:v>12.751712769114178</c:v>
                </c:pt>
                <c:pt idx="359">
                  <c:v>12.599996076037964</c:v>
                </c:pt>
                <c:pt idx="360">
                  <c:v>12.650013043017395</c:v>
                </c:pt>
                <c:pt idx="361">
                  <c:v>12.562729879315926</c:v>
                </c:pt>
                <c:pt idx="362">
                  <c:v>12.820668376735732</c:v>
                </c:pt>
                <c:pt idx="363">
                  <c:v>13.293839484626174</c:v>
                </c:pt>
                <c:pt idx="364">
                  <c:v>13.139912480790862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34E-431F-9BB6-D56E813541CE}"/>
            </c:ext>
          </c:extLst>
        </c:ser>
        <c:ser>
          <c:idx val="2"/>
          <c:order val="3"/>
          <c:tx>
            <c:v>Temperatura media</c:v>
          </c:tx>
          <c:spPr>
            <a:solidFill>
              <a:srgbClr val="F5F5F5"/>
            </a:solidFill>
            <a:ln w="25400">
              <a:noFill/>
            </a:ln>
          </c:spPr>
          <c:cat>
            <c:strLit>
              <c:ptCount val="365"/>
              <c:pt idx="14">
                <c:v>ene-18</c:v>
              </c:pt>
              <c:pt idx="45">
                <c:v>feb-18</c:v>
              </c:pt>
              <c:pt idx="73">
                <c:v>mar-18</c:v>
              </c:pt>
              <c:pt idx="104">
                <c:v>abr-18</c:v>
              </c:pt>
              <c:pt idx="134">
                <c:v>may-18</c:v>
              </c:pt>
              <c:pt idx="165">
                <c:v>jun-18</c:v>
              </c:pt>
              <c:pt idx="195">
                <c:v>jul-18</c:v>
              </c:pt>
              <c:pt idx="226">
                <c:v>ago-18</c:v>
              </c:pt>
              <c:pt idx="257">
                <c:v>sep-18</c:v>
              </c:pt>
              <c:pt idx="287">
                <c:v>oct-18</c:v>
              </c:pt>
              <c:pt idx="318">
                <c:v>nov-18</c:v>
              </c:pt>
              <c:pt idx="348">
                <c:v>dic-18</c:v>
              </c:pt>
            </c:strLit>
          </c:cat>
          <c:val>
            <c:numRef>
              <c:f>'Data 1'!$J$324:$J$688</c:f>
              <c:numCache>
                <c:formatCode>0.0</c:formatCode>
                <c:ptCount val="365"/>
                <c:pt idx="0">
                  <c:v>12.985386057198582</c:v>
                </c:pt>
                <c:pt idx="1">
                  <c:v>13.004860271759917</c:v>
                </c:pt>
                <c:pt idx="2">
                  <c:v>12.849501582446324</c:v>
                </c:pt>
                <c:pt idx="3">
                  <c:v>12.803498079595865</c:v>
                </c:pt>
                <c:pt idx="4">
                  <c:v>13.018938691014547</c:v>
                </c:pt>
                <c:pt idx="5">
                  <c:v>10.981</c:v>
                </c:pt>
                <c:pt idx="6">
                  <c:v>9.8510000000000009</c:v>
                </c:pt>
                <c:pt idx="7">
                  <c:v>10.965999999999999</c:v>
                </c:pt>
                <c:pt idx="8">
                  <c:v>10.702</c:v>
                </c:pt>
                <c:pt idx="9">
                  <c:v>12.396902795481894</c:v>
                </c:pt>
                <c:pt idx="10">
                  <c:v>11.879</c:v>
                </c:pt>
                <c:pt idx="11">
                  <c:v>12.247999999999999</c:v>
                </c:pt>
                <c:pt idx="12">
                  <c:v>10.714</c:v>
                </c:pt>
                <c:pt idx="13">
                  <c:v>10.503</c:v>
                </c:pt>
                <c:pt idx="14">
                  <c:v>12.119</c:v>
                </c:pt>
                <c:pt idx="15">
                  <c:v>12.620413374414055</c:v>
                </c:pt>
                <c:pt idx="16">
                  <c:v>12.848077121946609</c:v>
                </c:pt>
                <c:pt idx="17">
                  <c:v>13.015962430057497</c:v>
                </c:pt>
                <c:pt idx="18">
                  <c:v>13.409900759073032</c:v>
                </c:pt>
                <c:pt idx="19">
                  <c:v>13.070380251256566</c:v>
                </c:pt>
                <c:pt idx="20">
                  <c:v>13.022119064281972</c:v>
                </c:pt>
                <c:pt idx="21">
                  <c:v>12.719813520165651</c:v>
                </c:pt>
                <c:pt idx="22">
                  <c:v>13.086582504296354</c:v>
                </c:pt>
                <c:pt idx="23">
                  <c:v>13.004009138483964</c:v>
                </c:pt>
                <c:pt idx="24">
                  <c:v>12.596</c:v>
                </c:pt>
                <c:pt idx="25">
                  <c:v>11.367000000000001</c:v>
                </c:pt>
                <c:pt idx="26">
                  <c:v>12.146000000000001</c:v>
                </c:pt>
                <c:pt idx="27">
                  <c:v>12.934036420807681</c:v>
                </c:pt>
                <c:pt idx="28">
                  <c:v>12.958801621269631</c:v>
                </c:pt>
                <c:pt idx="29">
                  <c:v>13.295188441467904</c:v>
                </c:pt>
                <c:pt idx="30">
                  <c:v>13.322916591806333</c:v>
                </c:pt>
                <c:pt idx="31">
                  <c:v>12.023999999999999</c:v>
                </c:pt>
                <c:pt idx="32">
                  <c:v>9.8949999999999996</c:v>
                </c:pt>
                <c:pt idx="33">
                  <c:v>11.685</c:v>
                </c:pt>
                <c:pt idx="34">
                  <c:v>9.093</c:v>
                </c:pt>
                <c:pt idx="35">
                  <c:v>8.3550000000000004</c:v>
                </c:pt>
                <c:pt idx="36">
                  <c:v>8.9009999999999998</c:v>
                </c:pt>
                <c:pt idx="37">
                  <c:v>9.1460000000000008</c:v>
                </c:pt>
                <c:pt idx="38">
                  <c:v>9.09</c:v>
                </c:pt>
                <c:pt idx="39">
                  <c:v>10.366</c:v>
                </c:pt>
                <c:pt idx="40">
                  <c:v>11.481</c:v>
                </c:pt>
                <c:pt idx="41">
                  <c:v>14.279792766064638</c:v>
                </c:pt>
                <c:pt idx="42">
                  <c:v>11.930999999999999</c:v>
                </c:pt>
                <c:pt idx="43">
                  <c:v>11.661</c:v>
                </c:pt>
                <c:pt idx="44">
                  <c:v>14.081451887913522</c:v>
                </c:pt>
                <c:pt idx="45">
                  <c:v>14.309821047328001</c:v>
                </c:pt>
                <c:pt idx="46">
                  <c:v>14.329026791081757</c:v>
                </c:pt>
                <c:pt idx="47">
                  <c:v>14.163997268893045</c:v>
                </c:pt>
                <c:pt idx="48">
                  <c:v>14.236986199980668</c:v>
                </c:pt>
                <c:pt idx="49">
                  <c:v>14.50280236132865</c:v>
                </c:pt>
                <c:pt idx="50">
                  <c:v>14.471839734178387</c:v>
                </c:pt>
                <c:pt idx="51">
                  <c:v>13.766999999999999</c:v>
                </c:pt>
                <c:pt idx="52">
                  <c:v>12.12</c:v>
                </c:pt>
                <c:pt idx="53">
                  <c:v>11.55</c:v>
                </c:pt>
                <c:pt idx="54">
                  <c:v>12.67</c:v>
                </c:pt>
                <c:pt idx="55">
                  <c:v>15.100282221253332</c:v>
                </c:pt>
                <c:pt idx="56">
                  <c:v>14.372999999999999</c:v>
                </c:pt>
                <c:pt idx="57">
                  <c:v>9.0640000000000001</c:v>
                </c:pt>
                <c:pt idx="58">
                  <c:v>12.593</c:v>
                </c:pt>
                <c:pt idx="59">
                  <c:v>14.596333626971834</c:v>
                </c:pt>
                <c:pt idx="60">
                  <c:v>13.59</c:v>
                </c:pt>
                <c:pt idx="61">
                  <c:v>15.581000596811309</c:v>
                </c:pt>
                <c:pt idx="62">
                  <c:v>15.263999999999999</c:v>
                </c:pt>
                <c:pt idx="63">
                  <c:v>13.978999999999999</c:v>
                </c:pt>
                <c:pt idx="64">
                  <c:v>14.413</c:v>
                </c:pt>
                <c:pt idx="65">
                  <c:v>14.599</c:v>
                </c:pt>
                <c:pt idx="66">
                  <c:v>16.052</c:v>
                </c:pt>
                <c:pt idx="67">
                  <c:v>16.928762113453317</c:v>
                </c:pt>
                <c:pt idx="68">
                  <c:v>17.115990953508167</c:v>
                </c:pt>
                <c:pt idx="69">
                  <c:v>15.76</c:v>
                </c:pt>
                <c:pt idx="70">
                  <c:v>16.417999999999999</c:v>
                </c:pt>
                <c:pt idx="71">
                  <c:v>16.64832908291671</c:v>
                </c:pt>
                <c:pt idx="72">
                  <c:v>16.231999999999999</c:v>
                </c:pt>
                <c:pt idx="73">
                  <c:v>16.024999999999999</c:v>
                </c:pt>
                <c:pt idx="74">
                  <c:v>14.958</c:v>
                </c:pt>
                <c:pt idx="75">
                  <c:v>13.068</c:v>
                </c:pt>
                <c:pt idx="76">
                  <c:v>14.112</c:v>
                </c:pt>
                <c:pt idx="77">
                  <c:v>12.936999999999999</c:v>
                </c:pt>
                <c:pt idx="78">
                  <c:v>11.358000000000001</c:v>
                </c:pt>
                <c:pt idx="79">
                  <c:v>12.874000000000001</c:v>
                </c:pt>
                <c:pt idx="80">
                  <c:v>14.542</c:v>
                </c:pt>
                <c:pt idx="81">
                  <c:v>16.346</c:v>
                </c:pt>
                <c:pt idx="82">
                  <c:v>12.696</c:v>
                </c:pt>
                <c:pt idx="83">
                  <c:v>13.871</c:v>
                </c:pt>
                <c:pt idx="84">
                  <c:v>16.536999999999999</c:v>
                </c:pt>
                <c:pt idx="85">
                  <c:v>17.524688316473785</c:v>
                </c:pt>
                <c:pt idx="86">
                  <c:v>17.306902228478567</c:v>
                </c:pt>
                <c:pt idx="87">
                  <c:v>17.106999999999999</c:v>
                </c:pt>
                <c:pt idx="88">
                  <c:v>15.532999999999999</c:v>
                </c:pt>
                <c:pt idx="89">
                  <c:v>15.85</c:v>
                </c:pt>
                <c:pt idx="90">
                  <c:v>18.519499057488225</c:v>
                </c:pt>
                <c:pt idx="91">
                  <c:v>18.060631282072649</c:v>
                </c:pt>
                <c:pt idx="92">
                  <c:v>17.681961934251536</c:v>
                </c:pt>
                <c:pt idx="93">
                  <c:v>17.610064348946743</c:v>
                </c:pt>
                <c:pt idx="94">
                  <c:v>17.766327396172858</c:v>
                </c:pt>
                <c:pt idx="95">
                  <c:v>18.622271865746644</c:v>
                </c:pt>
                <c:pt idx="96">
                  <c:v>15.444000000000001</c:v>
                </c:pt>
                <c:pt idx="97">
                  <c:v>16.478000000000002</c:v>
                </c:pt>
                <c:pt idx="98">
                  <c:v>14.428000000000001</c:v>
                </c:pt>
                <c:pt idx="99">
                  <c:v>12.728999999999999</c:v>
                </c:pt>
                <c:pt idx="100">
                  <c:v>13.336</c:v>
                </c:pt>
                <c:pt idx="101">
                  <c:v>15.528</c:v>
                </c:pt>
                <c:pt idx="102">
                  <c:v>15.268000000000001</c:v>
                </c:pt>
                <c:pt idx="103">
                  <c:v>17.571000000000002</c:v>
                </c:pt>
                <c:pt idx="104">
                  <c:v>17.917978260191532</c:v>
                </c:pt>
                <c:pt idx="105">
                  <c:v>17.977826953388206</c:v>
                </c:pt>
                <c:pt idx="106">
                  <c:v>18.270634549927749</c:v>
                </c:pt>
                <c:pt idx="107">
                  <c:v>18.577410439554182</c:v>
                </c:pt>
                <c:pt idx="108">
                  <c:v>18.882363676964822</c:v>
                </c:pt>
                <c:pt idx="109">
                  <c:v>18.893505168802687</c:v>
                </c:pt>
                <c:pt idx="110">
                  <c:v>19.214092317024377</c:v>
                </c:pt>
                <c:pt idx="111">
                  <c:v>18.888617678097098</c:v>
                </c:pt>
                <c:pt idx="112">
                  <c:v>19.887188246140013</c:v>
                </c:pt>
                <c:pt idx="113">
                  <c:v>20.096640296903441</c:v>
                </c:pt>
                <c:pt idx="114">
                  <c:v>20.239457987439732</c:v>
                </c:pt>
                <c:pt idx="115">
                  <c:v>20.112394433625724</c:v>
                </c:pt>
                <c:pt idx="116">
                  <c:v>20.256637094511181</c:v>
                </c:pt>
                <c:pt idx="117">
                  <c:v>18.745000000000001</c:v>
                </c:pt>
                <c:pt idx="118">
                  <c:v>16.324999999999999</c:v>
                </c:pt>
                <c:pt idx="119">
                  <c:v>15.920999999999999</c:v>
                </c:pt>
                <c:pt idx="120">
                  <c:v>16.466999999999999</c:v>
                </c:pt>
                <c:pt idx="121">
                  <c:v>18.96</c:v>
                </c:pt>
                <c:pt idx="122">
                  <c:v>19.948</c:v>
                </c:pt>
                <c:pt idx="123">
                  <c:v>19.542999999999999</c:v>
                </c:pt>
                <c:pt idx="124">
                  <c:v>20.803319005455542</c:v>
                </c:pt>
                <c:pt idx="125">
                  <c:v>21.071396383277957</c:v>
                </c:pt>
                <c:pt idx="126">
                  <c:v>20.924843094461043</c:v>
                </c:pt>
                <c:pt idx="127">
                  <c:v>20.94426319831009</c:v>
                </c:pt>
                <c:pt idx="128">
                  <c:v>21.532259590410039</c:v>
                </c:pt>
                <c:pt idx="129">
                  <c:v>21.215</c:v>
                </c:pt>
                <c:pt idx="130">
                  <c:v>21.406620461982051</c:v>
                </c:pt>
                <c:pt idx="131">
                  <c:v>19.722999999999999</c:v>
                </c:pt>
                <c:pt idx="132">
                  <c:v>18.280999999999999</c:v>
                </c:pt>
                <c:pt idx="133">
                  <c:v>20.061</c:v>
                </c:pt>
                <c:pt idx="134">
                  <c:v>21.972999999999999</c:v>
                </c:pt>
                <c:pt idx="135">
                  <c:v>22.574000000000002</c:v>
                </c:pt>
                <c:pt idx="136">
                  <c:v>22.835833430756011</c:v>
                </c:pt>
                <c:pt idx="137">
                  <c:v>22.634</c:v>
                </c:pt>
                <c:pt idx="138">
                  <c:v>22.512292581831922</c:v>
                </c:pt>
                <c:pt idx="139">
                  <c:v>22.871008422708726</c:v>
                </c:pt>
                <c:pt idx="140">
                  <c:v>22.964404569185898</c:v>
                </c:pt>
                <c:pt idx="141">
                  <c:v>23.451168563716319</c:v>
                </c:pt>
                <c:pt idx="142">
                  <c:v>23.60108129545592</c:v>
                </c:pt>
                <c:pt idx="143">
                  <c:v>23.597496304675339</c:v>
                </c:pt>
                <c:pt idx="144">
                  <c:v>21.696999999999999</c:v>
                </c:pt>
                <c:pt idx="145">
                  <c:v>22.552</c:v>
                </c:pt>
                <c:pt idx="146">
                  <c:v>23.024000000000001</c:v>
                </c:pt>
                <c:pt idx="147">
                  <c:v>21.439</c:v>
                </c:pt>
                <c:pt idx="148">
                  <c:v>21.866</c:v>
                </c:pt>
                <c:pt idx="149">
                  <c:v>21.405999999999999</c:v>
                </c:pt>
                <c:pt idx="150">
                  <c:v>23.300999999999998</c:v>
                </c:pt>
                <c:pt idx="151">
                  <c:v>23.332999999999998</c:v>
                </c:pt>
                <c:pt idx="152">
                  <c:v>23.585000000000001</c:v>
                </c:pt>
                <c:pt idx="153">
                  <c:v>22.9</c:v>
                </c:pt>
                <c:pt idx="154">
                  <c:v>22.029</c:v>
                </c:pt>
                <c:pt idx="155">
                  <c:v>21.434999999999999</c:v>
                </c:pt>
                <c:pt idx="156">
                  <c:v>21.664999999999999</c:v>
                </c:pt>
                <c:pt idx="157">
                  <c:v>23.524999999999999</c:v>
                </c:pt>
                <c:pt idx="158">
                  <c:v>22.277999999999999</c:v>
                </c:pt>
                <c:pt idx="159">
                  <c:v>22.931999999999999</c:v>
                </c:pt>
                <c:pt idx="160">
                  <c:v>22.978999999999999</c:v>
                </c:pt>
                <c:pt idx="161">
                  <c:v>23.471</c:v>
                </c:pt>
                <c:pt idx="162">
                  <c:v>24.597000000000001</c:v>
                </c:pt>
                <c:pt idx="163">
                  <c:v>25.414000000000001</c:v>
                </c:pt>
                <c:pt idx="164">
                  <c:v>26.068000000000001</c:v>
                </c:pt>
                <c:pt idx="165">
                  <c:v>26.292000000000002</c:v>
                </c:pt>
                <c:pt idx="166">
                  <c:v>26.989572319452353</c:v>
                </c:pt>
                <c:pt idx="167">
                  <c:v>26.942136338422451</c:v>
                </c:pt>
                <c:pt idx="168">
                  <c:v>27.189038673117793</c:v>
                </c:pt>
                <c:pt idx="169">
                  <c:v>27.137031286919854</c:v>
                </c:pt>
                <c:pt idx="170">
                  <c:v>27.482049245716347</c:v>
                </c:pt>
                <c:pt idx="171">
                  <c:v>27.689567775104575</c:v>
                </c:pt>
                <c:pt idx="172">
                  <c:v>27.88958162627112</c:v>
                </c:pt>
                <c:pt idx="173">
                  <c:v>27.876043638165807</c:v>
                </c:pt>
                <c:pt idx="174">
                  <c:v>27.879886007226773</c:v>
                </c:pt>
                <c:pt idx="175">
                  <c:v>27.867379299064886</c:v>
                </c:pt>
                <c:pt idx="176">
                  <c:v>28.190391351354503</c:v>
                </c:pt>
                <c:pt idx="177">
                  <c:v>28.165511607603165</c:v>
                </c:pt>
                <c:pt idx="178">
                  <c:v>27.39</c:v>
                </c:pt>
                <c:pt idx="179">
                  <c:v>28.366686530039313</c:v>
                </c:pt>
                <c:pt idx="180">
                  <c:v>27.433</c:v>
                </c:pt>
                <c:pt idx="181">
                  <c:v>27.664000000000001</c:v>
                </c:pt>
                <c:pt idx="182">
                  <c:v>28.021204106479846</c:v>
                </c:pt>
                <c:pt idx="183">
                  <c:v>28.041016745081919</c:v>
                </c:pt>
                <c:pt idx="184">
                  <c:v>27.757999999999999</c:v>
                </c:pt>
                <c:pt idx="185">
                  <c:v>27.809000000000001</c:v>
                </c:pt>
                <c:pt idx="186">
                  <c:v>27.808125010060817</c:v>
                </c:pt>
                <c:pt idx="187">
                  <c:v>28.324980449704849</c:v>
                </c:pt>
                <c:pt idx="188">
                  <c:v>28.621524122857654</c:v>
                </c:pt>
                <c:pt idx="189">
                  <c:v>28.675354065201159</c:v>
                </c:pt>
                <c:pt idx="190">
                  <c:v>28.770977315157428</c:v>
                </c:pt>
                <c:pt idx="191">
                  <c:v>28.929009025822388</c:v>
                </c:pt>
                <c:pt idx="192">
                  <c:v>29.042999999999999</c:v>
                </c:pt>
                <c:pt idx="193">
                  <c:v>29.309015214281523</c:v>
                </c:pt>
                <c:pt idx="194">
                  <c:v>29.086628554377882</c:v>
                </c:pt>
                <c:pt idx="195">
                  <c:v>29.091999999999999</c:v>
                </c:pt>
                <c:pt idx="196">
                  <c:v>29.042999999999999</c:v>
                </c:pt>
                <c:pt idx="197">
                  <c:v>29.993032978613812</c:v>
                </c:pt>
                <c:pt idx="198">
                  <c:v>30.268000000000001</c:v>
                </c:pt>
                <c:pt idx="199">
                  <c:v>29.702000000000002</c:v>
                </c:pt>
                <c:pt idx="200">
                  <c:v>28.831</c:v>
                </c:pt>
                <c:pt idx="201">
                  <c:v>28.13</c:v>
                </c:pt>
                <c:pt idx="202">
                  <c:v>28.419</c:v>
                </c:pt>
                <c:pt idx="203">
                  <c:v>30.050105484103842</c:v>
                </c:pt>
                <c:pt idx="204">
                  <c:v>30.257481212845661</c:v>
                </c:pt>
                <c:pt idx="205">
                  <c:v>30.031902953817113</c:v>
                </c:pt>
                <c:pt idx="206">
                  <c:v>30.191368360295037</c:v>
                </c:pt>
                <c:pt idx="207">
                  <c:v>29.965845206495338</c:v>
                </c:pt>
                <c:pt idx="208">
                  <c:v>30.097000000000001</c:v>
                </c:pt>
                <c:pt idx="209">
                  <c:v>30.207000000000001</c:v>
                </c:pt>
                <c:pt idx="210">
                  <c:v>30.209701256147284</c:v>
                </c:pt>
                <c:pt idx="211">
                  <c:v>30.548595789141913</c:v>
                </c:pt>
                <c:pt idx="212">
                  <c:v>30.402492765567999</c:v>
                </c:pt>
                <c:pt idx="213">
                  <c:v>29.954376845337364</c:v>
                </c:pt>
                <c:pt idx="214">
                  <c:v>30.100290864757607</c:v>
                </c:pt>
                <c:pt idx="215">
                  <c:v>30.403190894790459</c:v>
                </c:pt>
                <c:pt idx="216">
                  <c:v>30.298695734727307</c:v>
                </c:pt>
                <c:pt idx="217">
                  <c:v>30.208928374127211</c:v>
                </c:pt>
                <c:pt idx="218">
                  <c:v>29.900884417453366</c:v>
                </c:pt>
                <c:pt idx="219">
                  <c:v>29.390665936587244</c:v>
                </c:pt>
                <c:pt idx="220">
                  <c:v>28.939</c:v>
                </c:pt>
                <c:pt idx="221">
                  <c:v>29.491</c:v>
                </c:pt>
                <c:pt idx="222">
                  <c:v>30.195707110014112</c:v>
                </c:pt>
                <c:pt idx="223">
                  <c:v>30.100400526108384</c:v>
                </c:pt>
                <c:pt idx="224">
                  <c:v>29.847240697724597</c:v>
                </c:pt>
                <c:pt idx="225">
                  <c:v>29.684999999999999</c:v>
                </c:pt>
                <c:pt idx="226">
                  <c:v>29.992498416988767</c:v>
                </c:pt>
                <c:pt idx="227">
                  <c:v>29.324000000000002</c:v>
                </c:pt>
                <c:pt idx="228">
                  <c:v>28.33</c:v>
                </c:pt>
                <c:pt idx="229">
                  <c:v>28.914000000000001</c:v>
                </c:pt>
                <c:pt idx="230">
                  <c:v>30.016578951452907</c:v>
                </c:pt>
                <c:pt idx="231">
                  <c:v>30.04794774697989</c:v>
                </c:pt>
                <c:pt idx="232">
                  <c:v>29.938738880636212</c:v>
                </c:pt>
                <c:pt idx="233">
                  <c:v>29.802662279520597</c:v>
                </c:pt>
                <c:pt idx="234">
                  <c:v>29.733295108675581</c:v>
                </c:pt>
                <c:pt idx="235">
                  <c:v>29.391190344598112</c:v>
                </c:pt>
                <c:pt idx="236">
                  <c:v>28.882999999999999</c:v>
                </c:pt>
                <c:pt idx="237">
                  <c:v>29.081074943482168</c:v>
                </c:pt>
                <c:pt idx="238">
                  <c:v>29.196727828865505</c:v>
                </c:pt>
                <c:pt idx="239">
                  <c:v>28.682387651452686</c:v>
                </c:pt>
                <c:pt idx="240">
                  <c:v>28.413587662503804</c:v>
                </c:pt>
                <c:pt idx="241">
                  <c:v>28.251433713826582</c:v>
                </c:pt>
                <c:pt idx="242">
                  <c:v>27.834081457504791</c:v>
                </c:pt>
                <c:pt idx="243">
                  <c:v>27.629148148412085</c:v>
                </c:pt>
                <c:pt idx="244">
                  <c:v>27.928144779770342</c:v>
                </c:pt>
                <c:pt idx="245">
                  <c:v>28.074878616171944</c:v>
                </c:pt>
                <c:pt idx="246">
                  <c:v>27.769982185726565</c:v>
                </c:pt>
                <c:pt idx="247">
                  <c:v>26.8</c:v>
                </c:pt>
                <c:pt idx="248">
                  <c:v>26.742000000000001</c:v>
                </c:pt>
                <c:pt idx="249">
                  <c:v>27.186</c:v>
                </c:pt>
                <c:pt idx="250">
                  <c:v>26.57</c:v>
                </c:pt>
                <c:pt idx="251">
                  <c:v>26.978000000000002</c:v>
                </c:pt>
                <c:pt idx="252">
                  <c:v>27.561006266959076</c:v>
                </c:pt>
                <c:pt idx="253">
                  <c:v>27.035899700215694</c:v>
                </c:pt>
                <c:pt idx="254">
                  <c:v>26.546329987013063</c:v>
                </c:pt>
                <c:pt idx="255">
                  <c:v>26.153080282292244</c:v>
                </c:pt>
                <c:pt idx="256">
                  <c:v>26.136450118276869</c:v>
                </c:pt>
                <c:pt idx="257">
                  <c:v>26.546524343338966</c:v>
                </c:pt>
                <c:pt idx="258">
                  <c:v>26.616485198785604</c:v>
                </c:pt>
                <c:pt idx="259">
                  <c:v>25.548596242657812</c:v>
                </c:pt>
                <c:pt idx="260">
                  <c:v>25.196995357791891</c:v>
                </c:pt>
                <c:pt idx="261">
                  <c:v>25.32828183343187</c:v>
                </c:pt>
                <c:pt idx="262">
                  <c:v>25.761539477543074</c:v>
                </c:pt>
                <c:pt idx="263">
                  <c:v>25.396634394133333</c:v>
                </c:pt>
                <c:pt idx="264">
                  <c:v>24.875330549672995</c:v>
                </c:pt>
                <c:pt idx="265">
                  <c:v>24.37079508722195</c:v>
                </c:pt>
                <c:pt idx="266">
                  <c:v>24.62522358053814</c:v>
                </c:pt>
                <c:pt idx="267">
                  <c:v>24.036494864234523</c:v>
                </c:pt>
                <c:pt idx="268">
                  <c:v>24.048948215344737</c:v>
                </c:pt>
                <c:pt idx="269">
                  <c:v>24.058551939246009</c:v>
                </c:pt>
                <c:pt idx="270">
                  <c:v>24.029556171014971</c:v>
                </c:pt>
                <c:pt idx="271">
                  <c:v>24.079523221009072</c:v>
                </c:pt>
                <c:pt idx="272">
                  <c:v>23.977175480289784</c:v>
                </c:pt>
                <c:pt idx="273">
                  <c:v>24.175286200956062</c:v>
                </c:pt>
                <c:pt idx="274">
                  <c:v>24.195168970790856</c:v>
                </c:pt>
                <c:pt idx="275">
                  <c:v>23.939112444725161</c:v>
                </c:pt>
                <c:pt idx="276">
                  <c:v>23.407063171849121</c:v>
                </c:pt>
                <c:pt idx="277">
                  <c:v>23.016395472179283</c:v>
                </c:pt>
                <c:pt idx="278">
                  <c:v>22.808284534970699</c:v>
                </c:pt>
                <c:pt idx="279">
                  <c:v>22.001000000000001</c:v>
                </c:pt>
                <c:pt idx="280">
                  <c:v>21.335000000000001</c:v>
                </c:pt>
                <c:pt idx="281">
                  <c:v>19.835999999999999</c:v>
                </c:pt>
                <c:pt idx="282">
                  <c:v>22.385970286103792</c:v>
                </c:pt>
                <c:pt idx="283">
                  <c:v>22.451550780469066</c:v>
                </c:pt>
                <c:pt idx="284">
                  <c:v>21.963955194379849</c:v>
                </c:pt>
                <c:pt idx="285">
                  <c:v>21.541647426783289</c:v>
                </c:pt>
                <c:pt idx="286">
                  <c:v>21.303000000000001</c:v>
                </c:pt>
                <c:pt idx="287">
                  <c:v>20.105</c:v>
                </c:pt>
                <c:pt idx="288">
                  <c:v>21.388940109160263</c:v>
                </c:pt>
                <c:pt idx="289">
                  <c:v>21.094400161351995</c:v>
                </c:pt>
                <c:pt idx="290">
                  <c:v>20.065999999999999</c:v>
                </c:pt>
                <c:pt idx="291">
                  <c:v>20.672000000000001</c:v>
                </c:pt>
                <c:pt idx="292">
                  <c:v>20.59671660520754</c:v>
                </c:pt>
                <c:pt idx="293">
                  <c:v>20.370749119123133</c:v>
                </c:pt>
                <c:pt idx="294">
                  <c:v>20.424493927492534</c:v>
                </c:pt>
                <c:pt idx="295">
                  <c:v>20.478333388148986</c:v>
                </c:pt>
                <c:pt idx="296">
                  <c:v>20.336398179549782</c:v>
                </c:pt>
                <c:pt idx="297">
                  <c:v>20.187104582482995</c:v>
                </c:pt>
                <c:pt idx="298">
                  <c:v>19.588000000000001</c:v>
                </c:pt>
                <c:pt idx="299">
                  <c:v>15.911</c:v>
                </c:pt>
                <c:pt idx="300">
                  <c:v>11.737</c:v>
                </c:pt>
                <c:pt idx="301">
                  <c:v>12.826000000000001</c:v>
                </c:pt>
                <c:pt idx="302">
                  <c:v>13.484</c:v>
                </c:pt>
                <c:pt idx="303">
                  <c:v>14.138999999999999</c:v>
                </c:pt>
                <c:pt idx="304">
                  <c:v>16.077000000000002</c:v>
                </c:pt>
                <c:pt idx="305">
                  <c:v>17.678000000000001</c:v>
                </c:pt>
                <c:pt idx="306">
                  <c:v>17.402000000000001</c:v>
                </c:pt>
                <c:pt idx="307">
                  <c:v>18.138000000000002</c:v>
                </c:pt>
                <c:pt idx="308">
                  <c:v>14.673999999999999</c:v>
                </c:pt>
                <c:pt idx="309">
                  <c:v>15.542999999999999</c:v>
                </c:pt>
                <c:pt idx="310">
                  <c:v>17.385000000000002</c:v>
                </c:pt>
                <c:pt idx="311">
                  <c:v>16.393000000000001</c:v>
                </c:pt>
                <c:pt idx="312">
                  <c:v>15.96</c:v>
                </c:pt>
                <c:pt idx="313">
                  <c:v>17.394379807199691</c:v>
                </c:pt>
                <c:pt idx="314">
                  <c:v>17.098452421208151</c:v>
                </c:pt>
                <c:pt idx="315">
                  <c:v>17.085000000000001</c:v>
                </c:pt>
                <c:pt idx="316">
                  <c:v>17.052077013345382</c:v>
                </c:pt>
                <c:pt idx="317">
                  <c:v>16.519732987268252</c:v>
                </c:pt>
                <c:pt idx="318">
                  <c:v>16.04531587829894</c:v>
                </c:pt>
                <c:pt idx="319">
                  <c:v>15.67447918216514</c:v>
                </c:pt>
                <c:pt idx="320">
                  <c:v>15.675584464862148</c:v>
                </c:pt>
                <c:pt idx="321">
                  <c:v>15.032999999999999</c:v>
                </c:pt>
                <c:pt idx="322">
                  <c:v>15.167</c:v>
                </c:pt>
                <c:pt idx="323">
                  <c:v>13.97</c:v>
                </c:pt>
                <c:pt idx="324">
                  <c:v>15.131223278039515</c:v>
                </c:pt>
                <c:pt idx="325">
                  <c:v>14.910870464973135</c:v>
                </c:pt>
                <c:pt idx="326">
                  <c:v>14.064</c:v>
                </c:pt>
                <c:pt idx="327">
                  <c:v>14.587999999999999</c:v>
                </c:pt>
                <c:pt idx="328">
                  <c:v>14.800948260047978</c:v>
                </c:pt>
                <c:pt idx="329">
                  <c:v>14.255000000000001</c:v>
                </c:pt>
                <c:pt idx="330">
                  <c:v>14.340976446165918</c:v>
                </c:pt>
                <c:pt idx="331">
                  <c:v>14.156862989608287</c:v>
                </c:pt>
                <c:pt idx="332">
                  <c:v>13.908253697772034</c:v>
                </c:pt>
                <c:pt idx="333">
                  <c:v>14.033911244405578</c:v>
                </c:pt>
                <c:pt idx="334">
                  <c:v>13.744068572886038</c:v>
                </c:pt>
                <c:pt idx="335">
                  <c:v>13.942268841092599</c:v>
                </c:pt>
                <c:pt idx="336">
                  <c:v>13.691451896992449</c:v>
                </c:pt>
                <c:pt idx="337">
                  <c:v>13.950153642144798</c:v>
                </c:pt>
                <c:pt idx="338">
                  <c:v>13.917147191547905</c:v>
                </c:pt>
                <c:pt idx="339">
                  <c:v>13.83951396649563</c:v>
                </c:pt>
                <c:pt idx="340">
                  <c:v>13.880181260762646</c:v>
                </c:pt>
                <c:pt idx="341">
                  <c:v>13.779084456601963</c:v>
                </c:pt>
                <c:pt idx="342">
                  <c:v>13.452796832365021</c:v>
                </c:pt>
                <c:pt idx="343">
                  <c:v>13.445685219435516</c:v>
                </c:pt>
                <c:pt idx="344">
                  <c:v>13.621595756127</c:v>
                </c:pt>
                <c:pt idx="345">
                  <c:v>13.919897820469853</c:v>
                </c:pt>
                <c:pt idx="346">
                  <c:v>12.558999999999999</c:v>
                </c:pt>
                <c:pt idx="347">
                  <c:v>13.186359305633003</c:v>
                </c:pt>
                <c:pt idx="348">
                  <c:v>12.412338886700542</c:v>
                </c:pt>
                <c:pt idx="349">
                  <c:v>12.41851850520314</c:v>
                </c:pt>
                <c:pt idx="350">
                  <c:v>12.799042246668876</c:v>
                </c:pt>
                <c:pt idx="351">
                  <c:v>12.794545858446446</c:v>
                </c:pt>
                <c:pt idx="352">
                  <c:v>12.926201668926629</c:v>
                </c:pt>
                <c:pt idx="353">
                  <c:v>13.143977298168435</c:v>
                </c:pt>
                <c:pt idx="354">
                  <c:v>13.291205843076536</c:v>
                </c:pt>
                <c:pt idx="355">
                  <c:v>13.389703231341326</c:v>
                </c:pt>
                <c:pt idx="356">
                  <c:v>12.968690472219041</c:v>
                </c:pt>
                <c:pt idx="357">
                  <c:v>12.983061211372851</c:v>
                </c:pt>
                <c:pt idx="358">
                  <c:v>12.751712769114178</c:v>
                </c:pt>
                <c:pt idx="359">
                  <c:v>12.599996076037964</c:v>
                </c:pt>
                <c:pt idx="360">
                  <c:v>12.650013043017395</c:v>
                </c:pt>
                <c:pt idx="361">
                  <c:v>12.562729879315926</c:v>
                </c:pt>
                <c:pt idx="362">
                  <c:v>12.820668376735732</c:v>
                </c:pt>
                <c:pt idx="363">
                  <c:v>13.293839484626174</c:v>
                </c:pt>
                <c:pt idx="364">
                  <c:v>13.139912480790862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34E-431F-9BB6-D56E813541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1038696"/>
        <c:axId val="661039088"/>
      </c:areaChart>
      <c:barChart>
        <c:barDir val="col"/>
        <c:grouping val="clustered"/>
        <c:varyColors val="0"/>
        <c:ser>
          <c:idx val="3"/>
          <c:order val="0"/>
          <c:spPr>
            <a:ln w="25400">
              <a:noFill/>
            </a:ln>
          </c:spPr>
          <c:invertIfNegative val="0"/>
          <c:dPt>
            <c:idx val="30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F34E-431F-9BB6-D56E813541CE}"/>
              </c:ext>
            </c:extLst>
          </c:dPt>
          <c:dPt>
            <c:idx val="59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F34E-431F-9BB6-D56E813541CE}"/>
              </c:ext>
            </c:extLst>
          </c:dPt>
          <c:dPt>
            <c:idx val="90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F34E-431F-9BB6-D56E813541CE}"/>
              </c:ext>
            </c:extLst>
          </c:dPt>
          <c:dPt>
            <c:idx val="120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F34E-431F-9BB6-D56E813541CE}"/>
              </c:ext>
            </c:extLst>
          </c:dPt>
          <c:dPt>
            <c:idx val="151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F34E-431F-9BB6-D56E813541CE}"/>
              </c:ext>
            </c:extLst>
          </c:dPt>
          <c:dPt>
            <c:idx val="181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F34E-431F-9BB6-D56E813541CE}"/>
              </c:ext>
            </c:extLst>
          </c:dPt>
          <c:dPt>
            <c:idx val="212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F34E-431F-9BB6-D56E813541CE}"/>
              </c:ext>
            </c:extLst>
          </c:dPt>
          <c:dPt>
            <c:idx val="243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F34E-431F-9BB6-D56E813541CE}"/>
              </c:ext>
            </c:extLst>
          </c:dPt>
          <c:dPt>
            <c:idx val="273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F34E-431F-9BB6-D56E813541CE}"/>
              </c:ext>
            </c:extLst>
          </c:dPt>
          <c:dPt>
            <c:idx val="304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F34E-431F-9BB6-D56E813541CE}"/>
              </c:ext>
            </c:extLst>
          </c:dPt>
          <c:dPt>
            <c:idx val="334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F34E-431F-9BB6-D56E813541CE}"/>
              </c:ext>
            </c:extLst>
          </c:dPt>
          <c:val>
            <c:numRef>
              <c:f>'Data 1'!$K$324:$K$688</c:f>
              <c:numCache>
                <c:formatCode>General</c:formatCode>
                <c:ptCount val="365"/>
                <c:pt idx="30">
                  <c:v>40</c:v>
                </c:pt>
                <c:pt idx="89">
                  <c:v>40</c:v>
                </c:pt>
                <c:pt idx="119">
                  <c:v>40</c:v>
                </c:pt>
                <c:pt idx="150">
                  <c:v>40</c:v>
                </c:pt>
                <c:pt idx="180">
                  <c:v>40</c:v>
                </c:pt>
                <c:pt idx="211">
                  <c:v>40</c:v>
                </c:pt>
                <c:pt idx="242">
                  <c:v>40</c:v>
                </c:pt>
                <c:pt idx="272">
                  <c:v>40</c:v>
                </c:pt>
                <c:pt idx="303">
                  <c:v>40</c:v>
                </c:pt>
                <c:pt idx="333">
                  <c:v>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F34E-431F-9BB6-D56E813541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1038696"/>
        <c:axId val="661039088"/>
      </c:barChart>
      <c:catAx>
        <c:axId val="661038696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s-ES"/>
          </a:p>
        </c:txPr>
        <c:crossAx val="661039088"/>
        <c:crosses val="autoZero"/>
        <c:auto val="1"/>
        <c:lblAlgn val="ctr"/>
        <c:lblOffset val="25"/>
        <c:tickLblSkip val="1"/>
        <c:noMultiLvlLbl val="1"/>
      </c:catAx>
      <c:valAx>
        <c:axId val="661039088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/>
                  <a:t>ºC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661038696"/>
        <c:crosses val="autoZero"/>
        <c:crossBetween val="between"/>
      </c:valAx>
      <c:spPr>
        <a:noFill/>
      </c:spPr>
    </c:plotArea>
    <c:legend>
      <c:legendPos val="t"/>
      <c:legendEntry>
        <c:idx val="2"/>
        <c:delete val="1"/>
      </c:legendEntry>
      <c:legendEntry>
        <c:idx val="3"/>
        <c:delete val="1"/>
      </c:legendEntry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7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9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0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image" Target="../media/image1.png"/><Relationship Id="rId1" Type="http://schemas.openxmlformats.org/officeDocument/2006/relationships/chart" Target="../charts/chart11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4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5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6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7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8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9.xml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0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2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10164</xdr:colOff>
      <xdr:row>1</xdr:row>
      <xdr:rowOff>157480</xdr:rowOff>
    </xdr:from>
    <xdr:to>
      <xdr:col>2</xdr:col>
      <xdr:colOff>895989</xdr:colOff>
      <xdr:row>2</xdr:row>
      <xdr:rowOff>167005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664" y="15748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10160</xdr:colOff>
      <xdr:row>3</xdr:row>
      <xdr:rowOff>29210</xdr:rowOff>
    </xdr:from>
    <xdr:to>
      <xdr:col>6</xdr:col>
      <xdr:colOff>1160</xdr:colOff>
      <xdr:row>3</xdr:row>
      <xdr:rowOff>29210</xdr:rowOff>
    </xdr:to>
    <xdr:sp macro="" textlink="">
      <xdr:nvSpPr>
        <xdr:cNvPr id="6" name="Line 2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 noChangeShapeType="1"/>
        </xdr:cNvSpPr>
      </xdr:nvSpPr>
      <xdr:spPr bwMode="auto">
        <a:xfrm flipH="1" flipV="1">
          <a:off x="200660" y="486410"/>
          <a:ext cx="799962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19394</xdr:colOff>
      <xdr:row>6</xdr:row>
      <xdr:rowOff>432</xdr:rowOff>
    </xdr:from>
    <xdr:to>
      <xdr:col>2</xdr:col>
      <xdr:colOff>1063394</xdr:colOff>
      <xdr:row>35</xdr:row>
      <xdr:rowOff>7632</xdr:rowOff>
    </xdr:to>
    <xdr:pic>
      <xdr:nvPicPr>
        <xdr:cNvPr id="7" name="Picture 3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434" y="869112"/>
          <a:ext cx="1044000" cy="457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38101</xdr:colOff>
      <xdr:row>6</xdr:row>
      <xdr:rowOff>1905</xdr:rowOff>
    </xdr:from>
    <xdr:to>
      <xdr:col>4</xdr:col>
      <xdr:colOff>7223761</xdr:colOff>
      <xdr:row>20</xdr:row>
      <xdr:rowOff>152400</xdr:rowOff>
    </xdr:to>
    <xdr:graphicFrame macro="">
      <xdr:nvGraphicFramePr>
        <xdr:cNvPr id="2992176" name="Chart 1">
          <a:extLst>
            <a:ext uri="{FF2B5EF4-FFF2-40B4-BE49-F238E27FC236}">
              <a16:creationId xmlns:a16="http://schemas.microsoft.com/office/drawing/2014/main" xmlns="" id="{00000000-0008-0000-0900-000030A82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992177" name="Picture 2">
          <a:extLst>
            <a:ext uri="{FF2B5EF4-FFF2-40B4-BE49-F238E27FC236}">
              <a16:creationId xmlns:a16="http://schemas.microsoft.com/office/drawing/2014/main" xmlns="" id="{00000000-0008-0000-0900-000031A82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3</xdr:row>
      <xdr:rowOff>28575</xdr:rowOff>
    </xdr:from>
    <xdr:to>
      <xdr:col>4</xdr:col>
      <xdr:colOff>7244624</xdr:colOff>
      <xdr:row>3</xdr:row>
      <xdr:rowOff>28575</xdr:rowOff>
    </xdr:to>
    <xdr:sp macro="" textlink="">
      <xdr:nvSpPr>
        <xdr:cNvPr id="2992178" name="Line 3">
          <a:extLst>
            <a:ext uri="{FF2B5EF4-FFF2-40B4-BE49-F238E27FC236}">
              <a16:creationId xmlns:a16="http://schemas.microsoft.com/office/drawing/2014/main" xmlns="" id="{00000000-0008-0000-0900-000032A82D00}"/>
            </a:ext>
          </a:extLst>
        </xdr:cNvPr>
        <xdr:cNvSpPr>
          <a:spLocks noChangeShapeType="1"/>
        </xdr:cNvSpPr>
      </xdr:nvSpPr>
      <xdr:spPr bwMode="auto">
        <a:xfrm flipH="1">
          <a:off x="200024" y="493395"/>
          <a:ext cx="8949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</xdr:colOff>
      <xdr:row>6</xdr:row>
      <xdr:rowOff>60961</xdr:rowOff>
    </xdr:from>
    <xdr:to>
      <xdr:col>5</xdr:col>
      <xdr:colOff>51436</xdr:colOff>
      <xdr:row>20</xdr:row>
      <xdr:rowOff>160020</xdr:rowOff>
    </xdr:to>
    <xdr:graphicFrame macro="">
      <xdr:nvGraphicFramePr>
        <xdr:cNvPr id="2" name="5 Gráfico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xmlns="" id="{00000000-0008-0000-0A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91490"/>
          <a:ext cx="89487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213360</xdr:colOff>
      <xdr:row>6</xdr:row>
      <xdr:rowOff>38100</xdr:rowOff>
    </xdr:from>
    <xdr:to>
      <xdr:col>4</xdr:col>
      <xdr:colOff>7078980</xdr:colOff>
      <xdr:row>23</xdr:row>
      <xdr:rowOff>123825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xmlns="" id="{00000000-0008-0000-0B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91490"/>
          <a:ext cx="89487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10</xdr:col>
      <xdr:colOff>224</xdr:colOff>
      <xdr:row>3</xdr:row>
      <xdr:rowOff>26670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1490"/>
          <a:ext cx="734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10</xdr:col>
      <xdr:colOff>180975</xdr:colOff>
      <xdr:row>44</xdr:row>
      <xdr:rowOff>19050</xdr:rowOff>
    </xdr:to>
    <xdr:pic>
      <xdr:nvPicPr>
        <xdr:cNvPr id="125" name="Imagen 124">
          <a:extLst>
            <a:ext uri="{FF2B5EF4-FFF2-40B4-BE49-F238E27FC236}">
              <a16:creationId xmlns:a16="http://schemas.microsoft.com/office/drawing/2014/main" xmlns="" id="{00000000-0008-0000-0C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666875"/>
          <a:ext cx="7296150" cy="5524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7621</xdr:colOff>
      <xdr:row>6</xdr:row>
      <xdr:rowOff>55245</xdr:rowOff>
    </xdr:from>
    <xdr:to>
      <xdr:col>4</xdr:col>
      <xdr:colOff>7231381</xdr:colOff>
      <xdr:row>21</xdr:row>
      <xdr:rowOff>38100</xdr:rowOff>
    </xdr:to>
    <xdr:graphicFrame macro="">
      <xdr:nvGraphicFramePr>
        <xdr:cNvPr id="2909261" name="GRAF1">
          <a:extLst>
            <a:ext uri="{FF2B5EF4-FFF2-40B4-BE49-F238E27FC236}">
              <a16:creationId xmlns:a16="http://schemas.microsoft.com/office/drawing/2014/main" xmlns="" id="{00000000-0008-0000-0D00-00004D642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909262" name="Picture 26">
          <a:extLst>
            <a:ext uri="{FF2B5EF4-FFF2-40B4-BE49-F238E27FC236}">
              <a16:creationId xmlns:a16="http://schemas.microsoft.com/office/drawing/2014/main" xmlns="" id="{00000000-0008-0000-0D00-00004E642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7244625</xdr:colOff>
      <xdr:row>3</xdr:row>
      <xdr:rowOff>28575</xdr:rowOff>
    </xdr:to>
    <xdr:sp macro="" textlink="">
      <xdr:nvSpPr>
        <xdr:cNvPr id="2909263" name="Line 27">
          <a:extLst>
            <a:ext uri="{FF2B5EF4-FFF2-40B4-BE49-F238E27FC236}">
              <a16:creationId xmlns:a16="http://schemas.microsoft.com/office/drawing/2014/main" xmlns="" id="{00000000-0008-0000-0D00-00004F642C00}"/>
            </a:ext>
          </a:extLst>
        </xdr:cNvPr>
        <xdr:cNvSpPr>
          <a:spLocks noChangeShapeType="1"/>
        </xdr:cNvSpPr>
      </xdr:nvSpPr>
      <xdr:spPr bwMode="auto">
        <a:xfrm flipH="1">
          <a:off x="200025" y="493395"/>
          <a:ext cx="8949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316230</xdr:colOff>
      <xdr:row>6</xdr:row>
      <xdr:rowOff>7620</xdr:rowOff>
    </xdr:from>
    <xdr:to>
      <xdr:col>4</xdr:col>
      <xdr:colOff>3558540</xdr:colOff>
      <xdr:row>21</xdr:row>
      <xdr:rowOff>121920</xdr:rowOff>
    </xdr:to>
    <xdr:graphicFrame macro="">
      <xdr:nvGraphicFramePr>
        <xdr:cNvPr id="2945214" name="GRAF1">
          <a:extLst>
            <a:ext uri="{FF2B5EF4-FFF2-40B4-BE49-F238E27FC236}">
              <a16:creationId xmlns:a16="http://schemas.microsoft.com/office/drawing/2014/main" xmlns="" id="{00000000-0008-0000-0E00-0000BEF02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9525</xdr:colOff>
      <xdr:row>3</xdr:row>
      <xdr:rowOff>32385</xdr:rowOff>
    </xdr:from>
    <xdr:to>
      <xdr:col>4</xdr:col>
      <xdr:colOff>7244625</xdr:colOff>
      <xdr:row>3</xdr:row>
      <xdr:rowOff>32385</xdr:rowOff>
    </xdr:to>
    <xdr:sp macro="" textlink="">
      <xdr:nvSpPr>
        <xdr:cNvPr id="2945215" name="Line 2">
          <a:extLst>
            <a:ext uri="{FF2B5EF4-FFF2-40B4-BE49-F238E27FC236}">
              <a16:creationId xmlns:a16="http://schemas.microsoft.com/office/drawing/2014/main" xmlns="" id="{00000000-0008-0000-0E00-0000BFF02C00}"/>
            </a:ext>
          </a:extLst>
        </xdr:cNvPr>
        <xdr:cNvSpPr>
          <a:spLocks noChangeShapeType="1"/>
        </xdr:cNvSpPr>
      </xdr:nvSpPr>
      <xdr:spPr bwMode="auto">
        <a:xfrm flipH="1">
          <a:off x="200025" y="497205"/>
          <a:ext cx="8949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945216" name="Picture 3">
          <a:extLst>
            <a:ext uri="{FF2B5EF4-FFF2-40B4-BE49-F238E27FC236}">
              <a16:creationId xmlns:a16="http://schemas.microsoft.com/office/drawing/2014/main" xmlns="" id="{00000000-0008-0000-0E00-0000C0F02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3390901</xdr:colOff>
      <xdr:row>5</xdr:row>
      <xdr:rowOff>144780</xdr:rowOff>
    </xdr:from>
    <xdr:to>
      <xdr:col>4</xdr:col>
      <xdr:colOff>7239000</xdr:colOff>
      <xdr:row>21</xdr:row>
      <xdr:rowOff>131445</xdr:rowOff>
    </xdr:to>
    <xdr:graphicFrame macro="">
      <xdr:nvGraphicFramePr>
        <xdr:cNvPr id="2945217" name="Chart 4">
          <a:extLst>
            <a:ext uri="{FF2B5EF4-FFF2-40B4-BE49-F238E27FC236}">
              <a16:creationId xmlns:a16="http://schemas.microsoft.com/office/drawing/2014/main" xmlns="" id="{00000000-0008-0000-0E00-0000C1F02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3457303</xdr:colOff>
      <xdr:row>13</xdr:row>
      <xdr:rowOff>88445</xdr:rowOff>
    </xdr:from>
    <xdr:to>
      <xdr:col>4</xdr:col>
      <xdr:colOff>3743053</xdr:colOff>
      <xdr:row>14</xdr:row>
      <xdr:rowOff>78921</xdr:rowOff>
    </xdr:to>
    <xdr:sp macro="" textlink="">
      <xdr:nvSpPr>
        <xdr:cNvPr id="360453" name="Text Box 5">
          <a:extLst>
            <a:ext uri="{FF2B5EF4-FFF2-40B4-BE49-F238E27FC236}">
              <a16:creationId xmlns:a16="http://schemas.microsoft.com/office/drawing/2014/main" xmlns="" id="{00000000-0008-0000-0E00-000005800500}"/>
            </a:ext>
          </a:extLst>
        </xdr:cNvPr>
        <xdr:cNvSpPr txBox="1">
          <a:spLocks noChangeArrowheads="1"/>
        </xdr:cNvSpPr>
      </xdr:nvSpPr>
      <xdr:spPr bwMode="auto">
        <a:xfrm>
          <a:off x="5314678" y="2251981"/>
          <a:ext cx="285750" cy="153761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2016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4563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3457303</xdr:colOff>
      <xdr:row>15</xdr:row>
      <xdr:rowOff>148317</xdr:rowOff>
    </xdr:from>
    <xdr:to>
      <xdr:col>4</xdr:col>
      <xdr:colOff>3743053</xdr:colOff>
      <xdr:row>16</xdr:row>
      <xdr:rowOff>138793</xdr:rowOff>
    </xdr:to>
    <xdr:sp macro="" textlink="">
      <xdr:nvSpPr>
        <xdr:cNvPr id="360454" name="Text Box 6">
          <a:extLst>
            <a:ext uri="{FF2B5EF4-FFF2-40B4-BE49-F238E27FC236}">
              <a16:creationId xmlns:a16="http://schemas.microsoft.com/office/drawing/2014/main" xmlns="" id="{00000000-0008-0000-0E00-000006800500}"/>
            </a:ext>
          </a:extLst>
        </xdr:cNvPr>
        <xdr:cNvSpPr txBox="1">
          <a:spLocks noChangeArrowheads="1"/>
        </xdr:cNvSpPr>
      </xdr:nvSpPr>
      <xdr:spPr bwMode="auto">
        <a:xfrm>
          <a:off x="5314678" y="2638424"/>
          <a:ext cx="285750" cy="15376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2015</a:t>
          </a:r>
          <a:endParaRPr lang="es-ES" sz="800" b="1" i="0" u="none" strike="noStrike" baseline="0">
            <a:solidFill>
              <a:srgbClr val="004563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4563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3470910</xdr:colOff>
      <xdr:row>18</xdr:row>
      <xdr:rowOff>10887</xdr:rowOff>
    </xdr:from>
    <xdr:to>
      <xdr:col>4</xdr:col>
      <xdr:colOff>3756660</xdr:colOff>
      <xdr:row>19</xdr:row>
      <xdr:rowOff>1362</xdr:rowOff>
    </xdr:to>
    <xdr:sp macro="" textlink="">
      <xdr:nvSpPr>
        <xdr:cNvPr id="360455" name="Text Box 7">
          <a:extLst>
            <a:ext uri="{FF2B5EF4-FFF2-40B4-BE49-F238E27FC236}">
              <a16:creationId xmlns:a16="http://schemas.microsoft.com/office/drawing/2014/main" xmlns="" id="{00000000-0008-0000-0E00-000007800500}"/>
            </a:ext>
          </a:extLst>
        </xdr:cNvPr>
        <xdr:cNvSpPr txBox="1">
          <a:spLocks noChangeArrowheads="1"/>
        </xdr:cNvSpPr>
      </xdr:nvSpPr>
      <xdr:spPr bwMode="auto">
        <a:xfrm>
          <a:off x="5328285" y="2990851"/>
          <a:ext cx="285750" cy="153761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2014</a:t>
          </a:r>
          <a:endParaRPr lang="es-ES" sz="800" b="1" i="0" u="none" strike="noStrike" baseline="0">
            <a:solidFill>
              <a:srgbClr val="004563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4563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3464107</xdr:colOff>
      <xdr:row>11</xdr:row>
      <xdr:rowOff>28576</xdr:rowOff>
    </xdr:from>
    <xdr:to>
      <xdr:col>4</xdr:col>
      <xdr:colOff>3749857</xdr:colOff>
      <xdr:row>12</xdr:row>
      <xdr:rowOff>19050</xdr:rowOff>
    </xdr:to>
    <xdr:sp macro="" textlink="">
      <xdr:nvSpPr>
        <xdr:cNvPr id="360457" name="Text Box 9">
          <a:extLst>
            <a:ext uri="{FF2B5EF4-FFF2-40B4-BE49-F238E27FC236}">
              <a16:creationId xmlns:a16="http://schemas.microsoft.com/office/drawing/2014/main" xmlns="" id="{00000000-0008-0000-0E00-000009800500}"/>
            </a:ext>
          </a:extLst>
        </xdr:cNvPr>
        <xdr:cNvSpPr txBox="1">
          <a:spLocks noChangeArrowheads="1"/>
        </xdr:cNvSpPr>
      </xdr:nvSpPr>
      <xdr:spPr bwMode="auto">
        <a:xfrm>
          <a:off x="5321482" y="1865540"/>
          <a:ext cx="285750" cy="15376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t>2017</a:t>
          </a:r>
        </a:p>
        <a:p>
          <a:pPr marL="0" indent="0" algn="l" rtl="0">
            <a:defRPr sz="1000"/>
          </a:pPr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3464105</xdr:colOff>
      <xdr:row>8</xdr:row>
      <xdr:rowOff>149133</xdr:rowOff>
    </xdr:from>
    <xdr:to>
      <xdr:col>4</xdr:col>
      <xdr:colOff>3781424</xdr:colOff>
      <xdr:row>9</xdr:row>
      <xdr:rowOff>142874</xdr:rowOff>
    </xdr:to>
    <xdr:sp macro="" textlink="">
      <xdr:nvSpPr>
        <xdr:cNvPr id="11" name="Text Box 9">
          <a:extLst>
            <a:ext uri="{FF2B5EF4-FFF2-40B4-BE49-F238E27FC236}">
              <a16:creationId xmlns:a16="http://schemas.microsoft.com/office/drawing/2014/main" xmlns="" id="{00000000-0008-0000-0E00-00000B000000}"/>
            </a:ext>
          </a:extLst>
        </xdr:cNvPr>
        <xdr:cNvSpPr txBox="1">
          <a:spLocks noChangeArrowheads="1"/>
        </xdr:cNvSpPr>
      </xdr:nvSpPr>
      <xdr:spPr bwMode="auto">
        <a:xfrm>
          <a:off x="5321480" y="1501683"/>
          <a:ext cx="317319" cy="155666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2018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4563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4</xdr:col>
      <xdr:colOff>4968240</xdr:colOff>
      <xdr:row>25</xdr:row>
      <xdr:rowOff>15240</xdr:rowOff>
    </xdr:from>
    <xdr:ext cx="184731" cy="264560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xmlns="" id="{00000000-0008-0000-0E00-000004000000}"/>
            </a:ext>
          </a:extLst>
        </xdr:cNvPr>
        <xdr:cNvSpPr txBox="1"/>
      </xdr:nvSpPr>
      <xdr:spPr>
        <a:xfrm>
          <a:off x="6873240" y="4099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/>
  </xdr:one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0.45841</cdr:x>
      <cdr:y>0.74999</cdr:y>
    </cdr:from>
    <cdr:to>
      <cdr:x>0.94446</cdr:x>
      <cdr:y>0.80814</cdr:y>
    </cdr:to>
    <cdr:sp macro="" textlink="'Data 1'!$D$100">
      <cdr:nvSpPr>
        <cdr:cNvPr id="36147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86307" y="1899113"/>
          <a:ext cx="1575925" cy="1472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0" tIns="18288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fld id="{B674C82F-CE5F-4BF8-9F1A-AE80D2202F6F}" type="TxLink">
            <a:rPr lang="en-US" sz="600" b="0" i="0" u="none" strike="noStrike">
              <a:solidFill>
                <a:srgbClr val="004563"/>
              </a:solidFill>
              <a:latin typeface="Arial"/>
              <a:cs typeface="Arial"/>
            </a:rPr>
            <a:pPr algn="r" rtl="0">
              <a:defRPr sz="1000"/>
            </a:pPr>
            <a:t>4 febrero (20-21 h)</a:t>
          </a:fld>
          <a:endParaRPr lang="es-ES" sz="600" b="1" i="0" strike="noStrike">
            <a:solidFill>
              <a:srgbClr val="004563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0.4566</cdr:x>
      <cdr:y>0.81024</cdr:y>
    </cdr:from>
    <cdr:to>
      <cdr:x>0.94266</cdr:x>
      <cdr:y>0.85965</cdr:y>
    </cdr:to>
    <cdr:sp macro="" textlink="'Data 1'!$D$111">
      <cdr:nvSpPr>
        <cdr:cNvPr id="36147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80439" y="2051678"/>
          <a:ext cx="1575957" cy="1251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0" tIns="18288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fld id="{C636EC84-1F3E-46F3-BD8B-9EB175DE479A}" type="TxLink">
            <a:rPr lang="en-US" sz="600" b="0" i="0" u="none" strike="noStrike">
              <a:solidFill>
                <a:schemeClr val="bg1"/>
              </a:solidFill>
              <a:latin typeface="Arial"/>
              <a:cs typeface="Arial"/>
            </a:rPr>
            <a:pPr algn="r" rtl="0">
              <a:defRPr sz="1000"/>
            </a:pPr>
            <a:t>17 julio (13-14 h)</a:t>
          </a:fld>
          <a:endParaRPr lang="es-ES" sz="6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0.47552</cdr:x>
      <cdr:y>0.60258</cdr:y>
    </cdr:from>
    <cdr:to>
      <cdr:x>0.93908</cdr:x>
      <cdr:y>0.66621</cdr:y>
    </cdr:to>
    <cdr:sp macro="" textlink="'Data 1'!$D$101">
      <cdr:nvSpPr>
        <cdr:cNvPr id="361492" name="Text Box 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41783" y="1525844"/>
          <a:ext cx="1503005" cy="1611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0" tIns="18288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fld id="{F47476D8-90B1-4322-91F2-1F21ED1F9E91}" type="TxLink">
            <a:rPr lang="en-US" sz="600" b="0" i="0" u="none" strike="noStrike">
              <a:solidFill>
                <a:srgbClr val="004563"/>
              </a:solidFill>
              <a:latin typeface="Arial"/>
              <a:cs typeface="Arial"/>
            </a:rPr>
            <a:pPr algn="r" rtl="0">
              <a:defRPr sz="1000"/>
            </a:pPr>
            <a:t>4 febrero (20-21 h)</a:t>
          </a:fld>
          <a:endParaRPr lang="es-ES" sz="600" b="1" i="0" strike="noStrike">
            <a:solidFill>
              <a:srgbClr val="004563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0.45341</cdr:x>
      <cdr:y>0.52101</cdr:y>
    </cdr:from>
    <cdr:to>
      <cdr:x>0.93946</cdr:x>
      <cdr:y>0.57566</cdr:y>
    </cdr:to>
    <cdr:sp macro="" textlink="'Data 1'!$D$113">
      <cdr:nvSpPr>
        <cdr:cNvPr id="361494" name="Text Box 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70096" y="1319294"/>
          <a:ext cx="1575925" cy="1383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0" tIns="18288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fld id="{259C71B8-F039-44C4-B04F-9ED61C6B5A82}" type="TxLink">
            <a:rPr lang="en-US" sz="600" b="0" i="0" u="none" strike="noStrike">
              <a:solidFill>
                <a:schemeClr val="bg1"/>
              </a:solidFill>
              <a:latin typeface="Arial"/>
              <a:cs typeface="Arial"/>
            </a:rPr>
            <a:pPr algn="r" rtl="0">
              <a:defRPr sz="1000"/>
            </a:pPr>
            <a:t>6 septiembre (13-14 h)</a:t>
          </a:fld>
          <a:endParaRPr lang="es-ES" sz="6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0.45068</cdr:x>
      <cdr:y>0.66675</cdr:y>
    </cdr:from>
    <cdr:to>
      <cdr:x>0.93698</cdr:x>
      <cdr:y>0.72731</cdr:y>
    </cdr:to>
    <cdr:sp macro="" textlink="'Data 1'!$D$112">
      <cdr:nvSpPr>
        <cdr:cNvPr id="361500" name="Text Box 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61244" y="1688334"/>
          <a:ext cx="1576736" cy="1533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0" tIns="18288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fld id="{48B2F5AA-D490-451F-997D-0CCE8CF3DB33}" type="TxLink">
            <a:rPr lang="en-US" sz="600" b="0" i="0" u="none" strike="noStrike">
              <a:solidFill>
                <a:schemeClr val="bg1"/>
              </a:solidFill>
              <a:latin typeface="Arial"/>
              <a:cs typeface="Arial"/>
            </a:rPr>
            <a:pPr algn="r" rtl="0">
              <a:defRPr sz="1000"/>
            </a:pPr>
            <a:t>7 julio (13-14 h)</a:t>
          </a:fld>
          <a:endParaRPr lang="es-ES" sz="6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0.47816</cdr:x>
      <cdr:y>0.45825</cdr:y>
    </cdr:from>
    <cdr:to>
      <cdr:x>0.94172</cdr:x>
      <cdr:y>0.52211</cdr:y>
    </cdr:to>
    <cdr:sp macro="" textlink="'Data 1'!$D$102">
      <cdr:nvSpPr>
        <cdr:cNvPr id="361501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50343" y="1160374"/>
          <a:ext cx="1503005" cy="161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0" tIns="18288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fld id="{51184D23-EFC5-4007-8ECC-250D187B0AF4}" type="TxLink">
            <a:rPr lang="en-US" sz="600" b="0" i="0" u="none" strike="noStrike">
              <a:solidFill>
                <a:srgbClr val="004563"/>
              </a:solidFill>
              <a:latin typeface="Arial"/>
              <a:cs typeface="Arial"/>
            </a:rPr>
            <a:pPr algn="r" rtl="0">
              <a:defRPr sz="1000"/>
            </a:pPr>
            <a:t>17 febrero (20-21 h)</a:t>
          </a:fld>
          <a:endParaRPr lang="es-ES" sz="600" b="1" i="0" strike="noStrike">
            <a:solidFill>
              <a:srgbClr val="004563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0.44296</cdr:x>
      <cdr:y>0.31205</cdr:y>
    </cdr:from>
    <cdr:to>
      <cdr:x>0.93837</cdr:x>
      <cdr:y>0.37567</cdr:y>
    </cdr:to>
    <cdr:sp macro="" textlink="'Data 1'!$D$103">
      <cdr:nvSpPr>
        <cdr:cNvPr id="361502" name="Text Box 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36214" y="790168"/>
          <a:ext cx="1606272" cy="1610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0" tIns="18288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fld id="{AED31226-7952-4A54-B876-93FA83697149}" type="TxLink">
            <a:rPr lang="en-US" sz="600" b="0" i="0" u="none" strike="noStrike">
              <a:solidFill>
                <a:srgbClr val="004563"/>
              </a:solidFill>
              <a:latin typeface="Arial"/>
              <a:cs typeface="Arial"/>
            </a:rPr>
            <a:pPr algn="r" rtl="0">
              <a:defRPr sz="1000"/>
            </a:pPr>
            <a:t>18 enero  (20-21h)</a:t>
          </a:fld>
          <a:endParaRPr lang="es-ES" sz="600" b="1" i="0" strike="noStrike">
            <a:solidFill>
              <a:srgbClr val="004563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0.45008</cdr:x>
      <cdr:y>0.36687</cdr:y>
    </cdr:from>
    <cdr:to>
      <cdr:x>0.93614</cdr:x>
      <cdr:y>0.4228</cdr:y>
    </cdr:to>
    <cdr:sp macro="" textlink="'Data 1'!$D$114">
      <cdr:nvSpPr>
        <cdr:cNvPr id="361503" name="Text Box 3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59299" y="928983"/>
          <a:ext cx="1575957" cy="1416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0" tIns="18288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fld id="{D3E618AC-C1ED-485D-870D-E7E2ACFBB245}" type="TxLink">
            <a:rPr lang="en-US" sz="600" b="0" i="0" u="none" strike="noStrike">
              <a:solidFill>
                <a:schemeClr val="bg1"/>
              </a:solidFill>
              <a:latin typeface="Arial"/>
              <a:cs typeface="Arial"/>
            </a:rPr>
            <a:pPr algn="r" rtl="0">
              <a:defRPr sz="1000"/>
            </a:pPr>
            <a:t>13 julio  (13-14h)</a:t>
          </a:fld>
          <a:endParaRPr lang="es-ES" sz="6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0.43869</cdr:x>
      <cdr:y>0.16874</cdr:y>
    </cdr:from>
    <cdr:to>
      <cdr:x>0.93409</cdr:x>
      <cdr:y>0.23236</cdr:y>
    </cdr:to>
    <cdr:sp macro="" textlink="'Data 1'!$D$104">
      <cdr:nvSpPr>
        <cdr:cNvPr id="12" name="Text Box 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22369" y="427281"/>
          <a:ext cx="1606240" cy="1610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0" tIns="18288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fld id="{597F3C8F-F15D-407D-9DD1-A36C92C5B508}" type="TxLink">
            <a:rPr lang="en-US" sz="600" b="0" i="0" u="none" strike="noStrike">
              <a:solidFill>
                <a:srgbClr val="004563"/>
              </a:solidFill>
              <a:latin typeface="Arial"/>
              <a:cs typeface="Arial"/>
            </a:rPr>
            <a:pPr algn="r" rtl="0">
              <a:defRPr sz="1000"/>
            </a:pPr>
            <a:t>8 febrero (20-21 h)</a:t>
          </a:fld>
          <a:endParaRPr lang="es-ES" sz="600" b="1" i="0" strike="noStrike">
            <a:solidFill>
              <a:srgbClr val="004563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0.44696</cdr:x>
      <cdr:y>0.22165</cdr:y>
    </cdr:from>
    <cdr:to>
      <cdr:x>0.93301</cdr:x>
      <cdr:y>0.27757</cdr:y>
    </cdr:to>
    <cdr:sp macro="" textlink="'Data 1'!$D$115">
      <cdr:nvSpPr>
        <cdr:cNvPr id="13" name="Text Box 3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9183" y="561259"/>
          <a:ext cx="1575925" cy="141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0" tIns="18288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fld id="{A6BBC12B-64E4-49A6-8C04-9DFF49BAEF81}" type="TxLink">
            <a:rPr lang="en-US" sz="600" b="0" i="0" u="none" strike="noStrike">
              <a:solidFill>
                <a:schemeClr val="bg1"/>
              </a:solidFill>
              <a:latin typeface="Arial"/>
              <a:cs typeface="Arial"/>
            </a:rPr>
            <a:pPr algn="r" rtl="0">
              <a:defRPr sz="1000"/>
            </a:pPr>
            <a:t>3 agosto (13-14 h)</a:t>
          </a:fld>
          <a:endParaRPr lang="es-ES" sz="6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0.12377</cdr:x>
      <cdr:y>0.46701</cdr:y>
    </cdr:from>
    <cdr:to>
      <cdr:x>0.52228</cdr:x>
      <cdr:y>0.52994</cdr:y>
    </cdr:to>
    <cdr:sp macro="" textlink="'Data 1'!$G$102">
      <cdr:nvSpPr>
        <cdr:cNvPr id="3624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2701" y="1217059"/>
          <a:ext cx="1457590" cy="1639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B618FD95-F574-468B-90A3-17A5470980BF}" type="TxLink">
            <a:rPr lang="en-US" sz="600" b="0" i="0" u="none" strike="noStrike">
              <a:solidFill>
                <a:srgbClr val="004563"/>
              </a:solidFill>
              <a:latin typeface="Arial"/>
              <a:cs typeface="Arial"/>
            </a:rPr>
            <a:pPr algn="l" rtl="0">
              <a:defRPr sz="1000"/>
            </a:pPr>
            <a:t>18 febrero</a:t>
          </a:fld>
          <a:endParaRPr lang="es-ES" sz="600" b="1" i="0" strike="noStrike">
            <a:solidFill>
              <a:srgbClr val="004563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0.12478</cdr:x>
      <cdr:y>0.5215</cdr:y>
    </cdr:from>
    <cdr:to>
      <cdr:x>0.71459</cdr:x>
      <cdr:y>0.56354</cdr:y>
    </cdr:to>
    <cdr:sp macro="" textlink="'Data 1'!$G$113">
      <cdr:nvSpPr>
        <cdr:cNvPr id="3625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6396" y="1359046"/>
          <a:ext cx="2157289" cy="1095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68AE15F8-2CE5-4479-82AC-5C62FE8D9228}" type="TxLink">
            <a:rPr lang="en-US" sz="600" b="0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6 septiembre</a:t>
          </a:fld>
          <a:endParaRPr lang="es-ES" sz="6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0.12522</cdr:x>
      <cdr:y>0.81004</cdr:y>
    </cdr:from>
    <cdr:to>
      <cdr:x>0.71504</cdr:x>
      <cdr:y>0.85208</cdr:y>
    </cdr:to>
    <cdr:sp macro="" textlink="'Data 1'!$G$111">
      <cdr:nvSpPr>
        <cdr:cNvPr id="36250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8005" y="2084289"/>
          <a:ext cx="2157325" cy="1081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464928DE-8A87-463B-8903-F836753C7B5E}" type="TxLink">
            <a:rPr lang="en-US" sz="600" b="0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3 septiembre</a:t>
          </a:fld>
          <a:endParaRPr lang="es-ES" sz="6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0.12544</cdr:x>
      <cdr:y>0.75421</cdr:y>
    </cdr:from>
    <cdr:to>
      <cdr:x>0.71526</cdr:x>
      <cdr:y>0.79601</cdr:y>
    </cdr:to>
    <cdr:sp macro="" textlink="'Data 1'!$G$100">
      <cdr:nvSpPr>
        <cdr:cNvPr id="36250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8809" y="1940634"/>
          <a:ext cx="2157325" cy="1075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A7620004-6E87-41E0-9B1A-DF0E2E62A3E3}" type="TxLink">
            <a:rPr lang="en-US" sz="600" b="0" i="0" u="none" strike="noStrike">
              <a:solidFill>
                <a:srgbClr val="004563"/>
              </a:solidFill>
              <a:latin typeface="Arial"/>
              <a:cs typeface="Arial"/>
            </a:rPr>
            <a:pPr algn="l" rtl="0">
              <a:defRPr sz="1000"/>
            </a:pPr>
            <a:t>11 febrero</a:t>
          </a:fld>
          <a:endParaRPr lang="es-ES" sz="600" b="1" i="0" strike="noStrike">
            <a:solidFill>
              <a:srgbClr val="004563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0.11949</cdr:x>
      <cdr:y>0.66006</cdr:y>
    </cdr:from>
    <cdr:to>
      <cdr:x>0.70931</cdr:x>
      <cdr:y>0.70186</cdr:y>
    </cdr:to>
    <cdr:sp macro="" textlink="'Data 1'!$G$112">
      <cdr:nvSpPr>
        <cdr:cNvPr id="362508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7046" y="1720145"/>
          <a:ext cx="2157325" cy="1089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42474A1D-6194-43BD-998E-B77ADDDCF9B6}" type="TxLink">
            <a:rPr lang="en-US" sz="600" b="0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7 julio</a:t>
          </a:fld>
          <a:endParaRPr lang="es-ES" sz="6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0.12875</cdr:x>
      <cdr:y>0.61075</cdr:y>
    </cdr:from>
    <cdr:to>
      <cdr:x>0.68585</cdr:x>
      <cdr:y>0.65998</cdr:y>
    </cdr:to>
    <cdr:sp macro="" textlink="'Data 1'!$G$101">
      <cdr:nvSpPr>
        <cdr:cNvPr id="362509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916" y="1591641"/>
          <a:ext cx="2037648" cy="1282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E2221774-C8B4-4627-9B2E-9E0D5428BD66}" type="TxLink">
            <a:rPr lang="en-US" sz="600" b="0" i="0" u="none" strike="noStrike">
              <a:solidFill>
                <a:srgbClr val="004563"/>
              </a:solidFill>
              <a:latin typeface="Arial"/>
              <a:cs typeface="Arial"/>
            </a:rPr>
            <a:pPr algn="l" rtl="0">
              <a:defRPr sz="1000"/>
            </a:pPr>
            <a:t>6 febrero</a:t>
          </a:fld>
          <a:endParaRPr lang="es-ES" sz="600" b="1" i="0" strike="noStrike">
            <a:solidFill>
              <a:srgbClr val="004563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0.12991</cdr:x>
      <cdr:y>0.36789</cdr:y>
    </cdr:from>
    <cdr:to>
      <cdr:x>0.71972</cdr:x>
      <cdr:y>0.40968</cdr:y>
    </cdr:to>
    <cdr:sp macro="" textlink="'Data 1'!$G$114">
      <cdr:nvSpPr>
        <cdr:cNvPr id="362510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5159" y="958732"/>
          <a:ext cx="2157289" cy="1089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E429E36B-27F4-48EE-A4DC-A62501777A5D}" type="TxLink">
            <a:rPr lang="en-US" sz="600" b="0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13 julio</a:t>
          </a:fld>
          <a:endParaRPr lang="es-ES" sz="6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0.1287</cdr:x>
      <cdr:y>0.31953</cdr:y>
    </cdr:from>
    <cdr:to>
      <cdr:x>0.58476</cdr:x>
      <cdr:y>0.36394</cdr:y>
    </cdr:to>
    <cdr:sp macro="" textlink="'Data 1'!$G$103">
      <cdr:nvSpPr>
        <cdr:cNvPr id="36251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734" y="832700"/>
          <a:ext cx="1668084" cy="1157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76563BDA-A0B9-4EDB-9C49-39AA23023CA7}" type="TxLink">
            <a:rPr lang="en-US" sz="600" b="0" i="0" u="none" strike="noStrike">
              <a:solidFill>
                <a:srgbClr val="004563"/>
              </a:solidFill>
              <a:latin typeface="Arial"/>
              <a:cs typeface="Arial"/>
            </a:rPr>
            <a:pPr algn="l" rtl="0">
              <a:defRPr sz="1000"/>
            </a:pPr>
            <a:t>18 enero</a:t>
          </a:fld>
          <a:endParaRPr lang="es-ES" sz="600" b="1" i="0" strike="noStrike">
            <a:solidFill>
              <a:srgbClr val="004563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0.1346</cdr:x>
      <cdr:y>0.17752</cdr:y>
    </cdr:from>
    <cdr:to>
      <cdr:x>0.59066</cdr:x>
      <cdr:y>0.22193</cdr:y>
    </cdr:to>
    <cdr:sp macro="" textlink="'Data 1'!$G$104">
      <cdr:nvSpPr>
        <cdr:cNvPr id="1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2313" y="462629"/>
          <a:ext cx="1668084" cy="1157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fld id="{9353C093-7A89-4D81-9B4E-E15803583DDA}" type="TxLink">
            <a:rPr lang="en-US" sz="600" b="0" i="0" u="none" strike="noStrike">
              <a:solidFill>
                <a:srgbClr val="004563"/>
              </a:solidFill>
              <a:latin typeface="Arial"/>
              <a:cs typeface="Arial"/>
            </a:rPr>
            <a:pPr algn="l" rtl="0">
              <a:defRPr sz="1000"/>
            </a:pPr>
            <a:t>8 de febrero</a:t>
          </a:fld>
          <a:endParaRPr lang="es-ES" sz="600" b="1" i="0" strike="noStrike">
            <a:solidFill>
              <a:srgbClr val="004563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0.13116</cdr:x>
      <cdr:y>0.22977</cdr:y>
    </cdr:from>
    <cdr:to>
      <cdr:x>0.72097</cdr:x>
      <cdr:y>0.27156</cdr:y>
    </cdr:to>
    <cdr:sp macro="" textlink="'Data 1'!$G$115">
      <cdr:nvSpPr>
        <cdr:cNvPr id="14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731" y="598799"/>
          <a:ext cx="2157288" cy="1089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fld id="{99E43814-AE91-4995-A3C6-73CB09945914}" type="TxLink">
            <a:rPr lang="en-US" sz="600" b="0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3 agosto</a:t>
          </a:fld>
          <a:endParaRPr lang="es-ES" sz="6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83820</xdr:colOff>
      <xdr:row>5</xdr:row>
      <xdr:rowOff>137160</xdr:rowOff>
    </xdr:from>
    <xdr:to>
      <xdr:col>5</xdr:col>
      <xdr:colOff>1905</xdr:colOff>
      <xdr:row>20</xdr:row>
      <xdr:rowOff>140746</xdr:rowOff>
    </xdr:to>
    <xdr:graphicFrame macro="">
      <xdr:nvGraphicFramePr>
        <xdr:cNvPr id="1836492" name="GRAF1">
          <a:extLst>
            <a:ext uri="{FF2B5EF4-FFF2-40B4-BE49-F238E27FC236}">
              <a16:creationId xmlns:a16="http://schemas.microsoft.com/office/drawing/2014/main" xmlns="" id="{00000000-0008-0000-0F00-0000CC051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9524</xdr:colOff>
      <xdr:row>3</xdr:row>
      <xdr:rowOff>32385</xdr:rowOff>
    </xdr:from>
    <xdr:to>
      <xdr:col>4</xdr:col>
      <xdr:colOff>7044599</xdr:colOff>
      <xdr:row>3</xdr:row>
      <xdr:rowOff>32385</xdr:rowOff>
    </xdr:to>
    <xdr:sp macro="" textlink="">
      <xdr:nvSpPr>
        <xdr:cNvPr id="1836493" name="Line 2">
          <a:extLst>
            <a:ext uri="{FF2B5EF4-FFF2-40B4-BE49-F238E27FC236}">
              <a16:creationId xmlns:a16="http://schemas.microsoft.com/office/drawing/2014/main" xmlns="" id="{00000000-0008-0000-0F00-0000CD051C00}"/>
            </a:ext>
          </a:extLst>
        </xdr:cNvPr>
        <xdr:cNvSpPr>
          <a:spLocks noChangeShapeType="1"/>
        </xdr:cNvSpPr>
      </xdr:nvSpPr>
      <xdr:spPr bwMode="auto">
        <a:xfrm flipH="1">
          <a:off x="200024" y="497205"/>
          <a:ext cx="8949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1836494" name="Picture 3">
          <a:extLst>
            <a:ext uri="{FF2B5EF4-FFF2-40B4-BE49-F238E27FC236}">
              <a16:creationId xmlns:a16="http://schemas.microsoft.com/office/drawing/2014/main" xmlns="" id="{00000000-0008-0000-0F00-0000CE051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0.61548</cdr:x>
      <cdr:y>0.39633</cdr:y>
    </cdr:from>
    <cdr:to>
      <cdr:x>0.65333</cdr:x>
      <cdr:y>0.82946</cdr:y>
    </cdr:to>
    <cdr:sp macro="" textlink="'Data 1'!$E$284">
      <cdr:nvSpPr>
        <cdr:cNvPr id="2" name="Text Box 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3945178" y="1363216"/>
          <a:ext cx="1057698" cy="2669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="vert270" wrap="square" lIns="0" tIns="18288" rIns="27432" bIns="0" anchor="ctr" anchorCtr="0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indent="0" algn="l" rtl="0">
            <a:defRPr sz="1000"/>
          </a:pPr>
          <a:fld id="{8CD365F0-7B33-424C-AFEC-1FA09299A7F5}" type="TxLink">
            <a:rPr lang="en-US" sz="800" b="0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4 febrero (19.56 h)</a:t>
          </a:fld>
          <a:endParaRPr lang="es-ES" sz="800" b="0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cdr:txBody>
    </cdr:sp>
  </cdr:relSizeAnchor>
  <cdr:relSizeAnchor xmlns:cdr="http://schemas.openxmlformats.org/drawingml/2006/chartDrawing">
    <cdr:from>
      <cdr:x>0.53591</cdr:x>
      <cdr:y>0.40367</cdr:y>
    </cdr:from>
    <cdr:to>
      <cdr:x>0.57377</cdr:x>
      <cdr:y>0.82344</cdr:y>
    </cdr:to>
    <cdr:sp macro="" textlink="'Data 1'!$E$283">
      <cdr:nvSpPr>
        <cdr:cNvPr id="3" name="Text Box 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3400373" y="1364793"/>
          <a:ext cx="1025073" cy="267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="vert270" wrap="square" lIns="0" tIns="18288" rIns="27432" bIns="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8F3F6733-9DC9-4524-8E07-7C8D23AC9DA4}" type="TxLink">
            <a:rPr lang="en-US" sz="800" b="0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4 febrero (20.18 h)</a:t>
          </a:fld>
          <a:endParaRPr lang="es-ES" sz="800" b="0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0.44609</cdr:x>
      <cdr:y>0.40016</cdr:y>
    </cdr:from>
    <cdr:to>
      <cdr:x>0.48395</cdr:x>
      <cdr:y>0.82586</cdr:y>
    </cdr:to>
    <cdr:sp macro="" textlink="'Data 1'!$E$282">
      <cdr:nvSpPr>
        <cdr:cNvPr id="4" name="Text Box 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759694" y="1363462"/>
          <a:ext cx="1039554" cy="267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="vert270" wrap="square" lIns="0" tIns="18288" rIns="27432" bIns="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2C852131-3B49-40BC-B02D-1B9FC858ECFC}" type="TxLink">
            <a:rPr lang="en-US" sz="800" b="0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27 febrero (20.42 h)</a:t>
          </a:fld>
          <a:endParaRPr lang="es-ES" sz="800" b="0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0.37403</cdr:x>
      <cdr:y>0.38573</cdr:y>
    </cdr:from>
    <cdr:to>
      <cdr:x>0.41189</cdr:x>
      <cdr:y>0.81885</cdr:y>
    </cdr:to>
    <cdr:sp macro="" textlink="'Data 1'!$E$281">
      <cdr:nvSpPr>
        <cdr:cNvPr id="5" name="Text Box 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242445" y="1337284"/>
          <a:ext cx="1057673" cy="267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="vert270" wrap="square" lIns="0" tIns="18288" rIns="27432" bIns="0" anchor="ctr" anchorCtr="0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D7313647-F748-45D9-B158-CC0B5FC87FC8}" type="TxLink">
            <a:rPr lang="en-US" sz="800" b="0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13 febrero (20.21 h)</a:t>
          </a:fld>
          <a:endParaRPr lang="es-ES" sz="800" b="0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0.28599</cdr:x>
      <cdr:y>0.37566</cdr:y>
    </cdr:from>
    <cdr:to>
      <cdr:x>0.32385</cdr:x>
      <cdr:y>0.80878</cdr:y>
    </cdr:to>
    <cdr:sp macro="" textlink="'Data 1'!$E$280">
      <cdr:nvSpPr>
        <cdr:cNvPr id="6" name="Text Box 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621560" y="1312692"/>
          <a:ext cx="1057673" cy="2670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="vert270" wrap="square" lIns="0" tIns="18288" rIns="27432" bIns="0" anchor="ctr" anchorCtr="0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F81A6A1C-DCC2-4AAF-A629-AB2241492DED}" type="TxLink">
            <a:rPr lang="en-US" sz="800" b="0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24 enero (20.06 h)</a:t>
          </a:fld>
          <a:endParaRPr lang="es-ES" sz="800" b="0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0.19339</cdr:x>
      <cdr:y>0.36805</cdr:y>
    </cdr:from>
    <cdr:to>
      <cdr:x>0.23124</cdr:x>
      <cdr:y>0.80171</cdr:y>
    </cdr:to>
    <cdr:sp macro="" textlink="'Data 1'!$E$279">
      <cdr:nvSpPr>
        <cdr:cNvPr id="8" name="Text Box 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967821" y="1294804"/>
          <a:ext cx="1058992" cy="2669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="vert270" wrap="square" lIns="0" tIns="18288" rIns="27432" bIns="0" anchor="ctr" anchorCtr="0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43A7F164-DC2C-45EB-9F07-4A8B861A480F}" type="TxLink">
            <a:rPr lang="en-US" sz="800" b="0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12 enero (18.56 h)</a:t>
          </a:fld>
          <a:endParaRPr lang="es-ES" sz="800" b="0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0.10939</cdr:x>
      <cdr:y>0.37139</cdr:y>
    </cdr:from>
    <cdr:to>
      <cdr:x>0.14725</cdr:x>
      <cdr:y>0.80451</cdr:y>
    </cdr:to>
    <cdr:sp macro="" textlink="'Data 1'!$E$278">
      <cdr:nvSpPr>
        <cdr:cNvPr id="9" name="Text Box 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376122" y="1302265"/>
          <a:ext cx="1057673" cy="2670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="vert270" wrap="square" lIns="0" tIns="18288" rIns="27432" bIns="0" anchor="ctr" anchorCtr="0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53AD062D-C041-4C9B-AFBD-2949B390EE5A}" type="TxLink">
            <a:rPr lang="en-US" sz="800" b="0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13 enero (18.41 h)</a:t>
          </a:fld>
          <a:endParaRPr lang="es-ES" sz="800" b="0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0.88</cdr:x>
      <cdr:y>0.39012</cdr:y>
    </cdr:from>
    <cdr:to>
      <cdr:x>0.91785</cdr:x>
      <cdr:y>0.82324</cdr:y>
    </cdr:to>
    <cdr:sp macro="" textlink="'Data 1'!$E$287">
      <cdr:nvSpPr>
        <cdr:cNvPr id="10" name="Text Box 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5810686" y="1348045"/>
          <a:ext cx="1057673" cy="2669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="vert270" wrap="square" lIns="0" tIns="18288" rIns="27432" bIns="0" anchor="ctr" anchorCtr="0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FD0E01A8-1A7B-46E8-9F09-C9780E0C3FDE}" type="TxLink">
            <a:rPr lang="en-US" sz="800" b="0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8 febrero (20.24 h)</a:t>
          </a:fld>
          <a:endParaRPr lang="es-ES" sz="800" b="0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0.71089</cdr:x>
      <cdr:y>0.39346</cdr:y>
    </cdr:from>
    <cdr:to>
      <cdr:x>0.74819</cdr:x>
      <cdr:y>0.82658</cdr:y>
    </cdr:to>
    <cdr:sp macro="" textlink="'Data 1'!$E$285">
      <cdr:nvSpPr>
        <cdr:cNvPr id="11" name="Text Box 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4616112" y="1358135"/>
          <a:ext cx="1057673" cy="2630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="vert270" wrap="square" lIns="0" tIns="18288" rIns="27432" bIns="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51E904BB-DB5D-4253-B4F1-261671D03784}" type="TxLink">
            <a:rPr lang="en-US" sz="800" b="0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6 septiembre (13.32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0.78921</cdr:x>
      <cdr:y>0.39135</cdr:y>
    </cdr:from>
    <cdr:to>
      <cdr:x>0.82651</cdr:x>
      <cdr:y>0.82447</cdr:y>
    </cdr:to>
    <cdr:sp macro="" textlink="'Data 1'!$E$286">
      <cdr:nvSpPr>
        <cdr:cNvPr id="15" name="Text Box 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5168449" y="1352982"/>
          <a:ext cx="1057673" cy="2630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="vert270" wrap="square" lIns="0" tIns="18288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fld id="{634F7E1C-B63B-4FC7-AD30-6B450DC43D53}" type="TxLink">
            <a:rPr lang="en-US" sz="800" b="0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18 enero (19.50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83821</xdr:colOff>
      <xdr:row>6</xdr:row>
      <xdr:rowOff>22860</xdr:rowOff>
    </xdr:from>
    <xdr:to>
      <xdr:col>4</xdr:col>
      <xdr:colOff>7063740</xdr:colOff>
      <xdr:row>20</xdr:row>
      <xdr:rowOff>113347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6" name="Line 3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>
          <a:spLocks noChangeShapeType="1"/>
        </xdr:cNvSpPr>
      </xdr:nvSpPr>
      <xdr:spPr bwMode="auto">
        <a:xfrm flipH="1">
          <a:off x="198120" y="491490"/>
          <a:ext cx="89487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</xdr:colOff>
      <xdr:row>5</xdr:row>
      <xdr:rowOff>129540</xdr:rowOff>
    </xdr:from>
    <xdr:to>
      <xdr:col>4</xdr:col>
      <xdr:colOff>7246620</xdr:colOff>
      <xdr:row>20</xdr:row>
      <xdr:rowOff>152400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1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4</xdr:col>
      <xdr:colOff>7241880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xmlns="" id="{00000000-0008-0000-10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91490"/>
          <a:ext cx="89487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83820</xdr:colOff>
      <xdr:row>5</xdr:row>
      <xdr:rowOff>129540</xdr:rowOff>
    </xdr:from>
    <xdr:to>
      <xdr:col>5</xdr:col>
      <xdr:colOff>7620</xdr:colOff>
      <xdr:row>20</xdr:row>
      <xdr:rowOff>137160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1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4</xdr:col>
      <xdr:colOff>7241880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xmlns="" id="{00000000-0008-0000-11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91490"/>
          <a:ext cx="89487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1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9</xdr:col>
      <xdr:colOff>4320</xdr:colOff>
      <xdr:row>3</xdr:row>
      <xdr:rowOff>26670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xmlns="" id="{00000000-0008-0000-1200-000003000000}"/>
            </a:ext>
          </a:extLst>
        </xdr:cNvPr>
        <xdr:cNvSpPr>
          <a:spLocks noChangeShapeType="1"/>
        </xdr:cNvSpPr>
      </xdr:nvSpPr>
      <xdr:spPr bwMode="auto">
        <a:xfrm flipH="1">
          <a:off x="198120" y="491490"/>
          <a:ext cx="658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83820</xdr:colOff>
      <xdr:row>6</xdr:row>
      <xdr:rowOff>0</xdr:rowOff>
    </xdr:from>
    <xdr:to>
      <xdr:col>5</xdr:col>
      <xdr:colOff>0</xdr:colOff>
      <xdr:row>21</xdr:row>
      <xdr:rowOff>53340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1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1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4</xdr:col>
      <xdr:colOff>7241880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xmlns="" id="{00000000-0008-0000-13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91490"/>
          <a:ext cx="89487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0</xdr:rowOff>
    </xdr:from>
    <xdr:to>
      <xdr:col>5</xdr:col>
      <xdr:colOff>22860</xdr:colOff>
      <xdr:row>21</xdr:row>
      <xdr:rowOff>7620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1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1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xmlns="" id="{00000000-0008-0000-14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91490"/>
          <a:ext cx="89487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</xdr:colOff>
      <xdr:row>5</xdr:row>
      <xdr:rowOff>160020</xdr:rowOff>
    </xdr:from>
    <xdr:to>
      <xdr:col>5</xdr:col>
      <xdr:colOff>15240</xdr:colOff>
      <xdr:row>21</xdr:row>
      <xdr:rowOff>22860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1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1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xmlns="" id="{00000000-0008-0000-15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91490"/>
          <a:ext cx="89487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6</xdr:row>
      <xdr:rowOff>7620</xdr:rowOff>
    </xdr:from>
    <xdr:to>
      <xdr:col>5</xdr:col>
      <xdr:colOff>22860</xdr:colOff>
      <xdr:row>21</xdr:row>
      <xdr:rowOff>30480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1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1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xmlns="" id="{00000000-0008-0000-16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91490"/>
          <a:ext cx="89487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</xdr:colOff>
      <xdr:row>6</xdr:row>
      <xdr:rowOff>0</xdr:rowOff>
    </xdr:from>
    <xdr:to>
      <xdr:col>5</xdr:col>
      <xdr:colOff>15240</xdr:colOff>
      <xdr:row>21</xdr:row>
      <xdr:rowOff>36195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1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xmlns="" id="{00000000-0008-0000-1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xmlns="" id="{00000000-0008-0000-1700-000005000000}"/>
            </a:ext>
          </a:extLst>
        </xdr:cNvPr>
        <xdr:cNvSpPr>
          <a:spLocks noChangeShapeType="1"/>
        </xdr:cNvSpPr>
      </xdr:nvSpPr>
      <xdr:spPr bwMode="auto">
        <a:xfrm flipH="1">
          <a:off x="198120" y="491490"/>
          <a:ext cx="89487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1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18</xdr:col>
      <xdr:colOff>323849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xmlns="" id="{00000000-0008-0000-1800-000004000000}"/>
            </a:ext>
          </a:extLst>
        </xdr:cNvPr>
        <xdr:cNvSpPr>
          <a:spLocks noChangeShapeType="1"/>
        </xdr:cNvSpPr>
      </xdr:nvSpPr>
      <xdr:spPr bwMode="auto">
        <a:xfrm flipH="1">
          <a:off x="198119" y="491490"/>
          <a:ext cx="734949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15241</xdr:colOff>
      <xdr:row>5</xdr:row>
      <xdr:rowOff>141922</xdr:rowOff>
    </xdr:from>
    <xdr:to>
      <xdr:col>4</xdr:col>
      <xdr:colOff>7239001</xdr:colOff>
      <xdr:row>21</xdr:row>
      <xdr:rowOff>7620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1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3811</xdr:colOff>
      <xdr:row>1</xdr:row>
      <xdr:rowOff>154305</xdr:rowOff>
    </xdr:from>
    <xdr:to>
      <xdr:col>2</xdr:col>
      <xdr:colOff>891541</xdr:colOff>
      <xdr:row>2</xdr:row>
      <xdr:rowOff>163830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1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1" y="161925"/>
          <a:ext cx="88773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3808</xdr:colOff>
      <xdr:row>3</xdr:row>
      <xdr:rowOff>28574</xdr:rowOff>
    </xdr:from>
    <xdr:to>
      <xdr:col>5</xdr:col>
      <xdr:colOff>6688</xdr:colOff>
      <xdr:row>3</xdr:row>
      <xdr:rowOff>28574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xmlns="" id="{00000000-0008-0000-1900-000004000000}"/>
            </a:ext>
          </a:extLst>
        </xdr:cNvPr>
        <xdr:cNvSpPr>
          <a:spLocks noChangeShapeType="1"/>
        </xdr:cNvSpPr>
      </xdr:nvSpPr>
      <xdr:spPr bwMode="auto">
        <a:xfrm flipH="1" flipV="1">
          <a:off x="194308" y="493394"/>
          <a:ext cx="896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</xdr:colOff>
      <xdr:row>6</xdr:row>
      <xdr:rowOff>7620</xdr:rowOff>
    </xdr:from>
    <xdr:to>
      <xdr:col>4</xdr:col>
      <xdr:colOff>7193280</xdr:colOff>
      <xdr:row>21</xdr:row>
      <xdr:rowOff>7620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6" name="Line 3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>
          <a:spLocks noChangeShapeType="1"/>
        </xdr:cNvSpPr>
      </xdr:nvSpPr>
      <xdr:spPr bwMode="auto">
        <a:xfrm flipH="1">
          <a:off x="198120" y="491490"/>
          <a:ext cx="89487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1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15</xdr:col>
      <xdr:colOff>364800</xdr:colOff>
      <xdr:row>3</xdr:row>
      <xdr:rowOff>26670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xmlns="" id="{00000000-0008-0000-1A00-000003000000}"/>
            </a:ext>
          </a:extLst>
        </xdr:cNvPr>
        <xdr:cNvSpPr>
          <a:spLocks noChangeShapeType="1"/>
        </xdr:cNvSpPr>
      </xdr:nvSpPr>
      <xdr:spPr bwMode="auto">
        <a:xfrm flipH="1">
          <a:off x="198120" y="491490"/>
          <a:ext cx="6156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83820</xdr:colOff>
      <xdr:row>5</xdr:row>
      <xdr:rowOff>152400</xdr:rowOff>
    </xdr:from>
    <xdr:to>
      <xdr:col>5</xdr:col>
      <xdr:colOff>0</xdr:colOff>
      <xdr:row>21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1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1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4</xdr:col>
      <xdr:colOff>7241880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xmlns="" id="{00000000-0008-0000-1B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91490"/>
          <a:ext cx="89487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1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10</xdr:col>
      <xdr:colOff>576</xdr:colOff>
      <xdr:row>3</xdr:row>
      <xdr:rowOff>26670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xmlns="" id="{00000000-0008-0000-1C00-000003000000}"/>
            </a:ext>
          </a:extLst>
        </xdr:cNvPr>
        <xdr:cNvSpPr>
          <a:spLocks noChangeShapeType="1"/>
        </xdr:cNvSpPr>
      </xdr:nvSpPr>
      <xdr:spPr bwMode="auto">
        <a:xfrm flipH="1">
          <a:off x="198120" y="491490"/>
          <a:ext cx="644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190500</xdr:colOff>
      <xdr:row>1</xdr:row>
      <xdr:rowOff>154305</xdr:rowOff>
    </xdr:from>
    <xdr:to>
      <xdr:col>2</xdr:col>
      <xdr:colOff>742950</xdr:colOff>
      <xdr:row>2</xdr:row>
      <xdr:rowOff>163830</xdr:rowOff>
    </xdr:to>
    <xdr:pic>
      <xdr:nvPicPr>
        <xdr:cNvPr id="73500" name="Picture 8">
          <a:extLst>
            <a:ext uri="{FF2B5EF4-FFF2-40B4-BE49-F238E27FC236}">
              <a16:creationId xmlns:a16="http://schemas.microsoft.com/office/drawing/2014/main" xmlns="" id="{00000000-0008-0000-1D00-00001C1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6192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190499</xdr:colOff>
      <xdr:row>3</xdr:row>
      <xdr:rowOff>19050</xdr:rowOff>
    </xdr:from>
    <xdr:to>
      <xdr:col>7</xdr:col>
      <xdr:colOff>1006934</xdr:colOff>
      <xdr:row>3</xdr:row>
      <xdr:rowOff>19050</xdr:rowOff>
    </xdr:to>
    <xdr:sp macro="" textlink="">
      <xdr:nvSpPr>
        <xdr:cNvPr id="73501" name="Line 31">
          <a:extLst>
            <a:ext uri="{FF2B5EF4-FFF2-40B4-BE49-F238E27FC236}">
              <a16:creationId xmlns:a16="http://schemas.microsoft.com/office/drawing/2014/main" xmlns="" id="{00000000-0008-0000-1D00-00001D1F0100}"/>
            </a:ext>
          </a:extLst>
        </xdr:cNvPr>
        <xdr:cNvSpPr>
          <a:spLocks noChangeShapeType="1"/>
        </xdr:cNvSpPr>
      </xdr:nvSpPr>
      <xdr:spPr bwMode="auto">
        <a:xfrm flipH="1">
          <a:off x="200024" y="483870"/>
          <a:ext cx="64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15241</xdr:colOff>
      <xdr:row>1</xdr:row>
      <xdr:rowOff>160020</xdr:rowOff>
    </xdr:from>
    <xdr:to>
      <xdr:col>2</xdr:col>
      <xdr:colOff>108586</xdr:colOff>
      <xdr:row>2</xdr:row>
      <xdr:rowOff>169545</xdr:rowOff>
    </xdr:to>
    <xdr:pic>
      <xdr:nvPicPr>
        <xdr:cNvPr id="2" name="Picture 8">
          <a:extLst>
            <a:ext uri="{FF2B5EF4-FFF2-40B4-BE49-F238E27FC236}">
              <a16:creationId xmlns:a16="http://schemas.microsoft.com/office/drawing/2014/main" xmlns="" id="{00000000-0008-0000-1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1" y="16764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15240</xdr:colOff>
      <xdr:row>3</xdr:row>
      <xdr:rowOff>24765</xdr:rowOff>
    </xdr:from>
    <xdr:to>
      <xdr:col>9</xdr:col>
      <xdr:colOff>11400</xdr:colOff>
      <xdr:row>3</xdr:row>
      <xdr:rowOff>24765</xdr:rowOff>
    </xdr:to>
    <xdr:sp macro="" textlink="">
      <xdr:nvSpPr>
        <xdr:cNvPr id="3" name="Line 31">
          <a:extLst>
            <a:ext uri="{FF2B5EF4-FFF2-40B4-BE49-F238E27FC236}">
              <a16:creationId xmlns:a16="http://schemas.microsoft.com/office/drawing/2014/main" xmlns="" id="{00000000-0008-0000-1E00-000003000000}"/>
            </a:ext>
          </a:extLst>
        </xdr:cNvPr>
        <xdr:cNvSpPr>
          <a:spLocks noChangeShapeType="1"/>
        </xdr:cNvSpPr>
      </xdr:nvSpPr>
      <xdr:spPr bwMode="auto">
        <a:xfrm flipH="1">
          <a:off x="198120" y="489585"/>
          <a:ext cx="6336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12</xdr:col>
      <xdr:colOff>2280</xdr:colOff>
      <xdr:row>3</xdr:row>
      <xdr:rowOff>26670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>
          <a:spLocks noChangeShapeType="1"/>
        </xdr:cNvSpPr>
      </xdr:nvSpPr>
      <xdr:spPr bwMode="auto">
        <a:xfrm flipH="1">
          <a:off x="198120" y="491490"/>
          <a:ext cx="766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15241</xdr:colOff>
      <xdr:row>5</xdr:row>
      <xdr:rowOff>141922</xdr:rowOff>
    </xdr:from>
    <xdr:to>
      <xdr:col>4</xdr:col>
      <xdr:colOff>7239001</xdr:colOff>
      <xdr:row>21</xdr:row>
      <xdr:rowOff>7620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4</xdr:col>
      <xdr:colOff>7241880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91490"/>
          <a:ext cx="89487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114301</xdr:colOff>
      <xdr:row>6</xdr:row>
      <xdr:rowOff>123825</xdr:rowOff>
    </xdr:from>
    <xdr:to>
      <xdr:col>4</xdr:col>
      <xdr:colOff>6949441</xdr:colOff>
      <xdr:row>21</xdr:row>
      <xdr:rowOff>99060</xdr:rowOff>
    </xdr:to>
    <xdr:graphicFrame macro="">
      <xdr:nvGraphicFramePr>
        <xdr:cNvPr id="2642093" name="GRAF1">
          <a:extLst>
            <a:ext uri="{FF2B5EF4-FFF2-40B4-BE49-F238E27FC236}">
              <a16:creationId xmlns:a16="http://schemas.microsoft.com/office/drawing/2014/main" xmlns="" id="{00000000-0008-0000-0500-0000AD502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642094" name="Picture 121">
          <a:extLst>
            <a:ext uri="{FF2B5EF4-FFF2-40B4-BE49-F238E27FC236}">
              <a16:creationId xmlns:a16="http://schemas.microsoft.com/office/drawing/2014/main" xmlns="" id="{00000000-0008-0000-0500-0000AE502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6954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7044600</xdr:colOff>
      <xdr:row>3</xdr:row>
      <xdr:rowOff>28575</xdr:rowOff>
    </xdr:to>
    <xdr:sp macro="" textlink="">
      <xdr:nvSpPr>
        <xdr:cNvPr id="2642095" name="Line 122">
          <a:extLst>
            <a:ext uri="{FF2B5EF4-FFF2-40B4-BE49-F238E27FC236}">
              <a16:creationId xmlns:a16="http://schemas.microsoft.com/office/drawing/2014/main" xmlns="" id="{00000000-0008-0000-0500-0000AF502800}"/>
            </a:ext>
          </a:extLst>
        </xdr:cNvPr>
        <xdr:cNvSpPr>
          <a:spLocks noChangeShapeType="1"/>
        </xdr:cNvSpPr>
      </xdr:nvSpPr>
      <xdr:spPr bwMode="auto">
        <a:xfrm flipH="1">
          <a:off x="200025" y="493395"/>
          <a:ext cx="8949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9525</xdr:colOff>
      <xdr:row>6</xdr:row>
      <xdr:rowOff>9525</xdr:rowOff>
    </xdr:from>
    <xdr:to>
      <xdr:col>4</xdr:col>
      <xdr:colOff>3895725</xdr:colOff>
      <xdr:row>20</xdr:row>
      <xdr:rowOff>152400</xdr:rowOff>
    </xdr:to>
    <xdr:graphicFrame macro="">
      <xdr:nvGraphicFramePr>
        <xdr:cNvPr id="548833" name="GRAF1">
          <a:extLst>
            <a:ext uri="{FF2B5EF4-FFF2-40B4-BE49-F238E27FC236}">
              <a16:creationId xmlns:a16="http://schemas.microsoft.com/office/drawing/2014/main" xmlns="" id="{00000000-0008-0000-0600-0000E15F0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548834" name="Picture 121">
          <a:extLst>
            <a:ext uri="{FF2B5EF4-FFF2-40B4-BE49-F238E27FC236}">
              <a16:creationId xmlns:a16="http://schemas.microsoft.com/office/drawing/2014/main" xmlns="" id="{00000000-0008-0000-0600-0000E25F0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3895725</xdr:colOff>
      <xdr:row>3</xdr:row>
      <xdr:rowOff>28575</xdr:rowOff>
    </xdr:to>
    <xdr:sp macro="" textlink="">
      <xdr:nvSpPr>
        <xdr:cNvPr id="548835" name="Line 122">
          <a:extLst>
            <a:ext uri="{FF2B5EF4-FFF2-40B4-BE49-F238E27FC236}">
              <a16:creationId xmlns:a16="http://schemas.microsoft.com/office/drawing/2014/main" xmlns="" id="{00000000-0008-0000-0600-0000E35F08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521017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30481</xdr:colOff>
      <xdr:row>5</xdr:row>
      <xdr:rowOff>146685</xdr:rowOff>
    </xdr:from>
    <xdr:to>
      <xdr:col>5</xdr:col>
      <xdr:colOff>3811</xdr:colOff>
      <xdr:row>20</xdr:row>
      <xdr:rowOff>121920</xdr:rowOff>
    </xdr:to>
    <xdr:graphicFrame macro="">
      <xdr:nvGraphicFramePr>
        <xdr:cNvPr id="2553037" name="GRAF1">
          <a:extLst>
            <a:ext uri="{FF2B5EF4-FFF2-40B4-BE49-F238E27FC236}">
              <a16:creationId xmlns:a16="http://schemas.microsoft.com/office/drawing/2014/main" xmlns="" id="{00000000-0008-0000-0700-0000CDF42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553038" name="Picture 122">
          <a:extLst>
            <a:ext uri="{FF2B5EF4-FFF2-40B4-BE49-F238E27FC236}">
              <a16:creationId xmlns:a16="http://schemas.microsoft.com/office/drawing/2014/main" xmlns="" id="{00000000-0008-0000-0700-0000CEF4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7044600</xdr:colOff>
      <xdr:row>3</xdr:row>
      <xdr:rowOff>28575</xdr:rowOff>
    </xdr:to>
    <xdr:sp macro="" textlink="">
      <xdr:nvSpPr>
        <xdr:cNvPr id="2553039" name="Line 123">
          <a:extLst>
            <a:ext uri="{FF2B5EF4-FFF2-40B4-BE49-F238E27FC236}">
              <a16:creationId xmlns:a16="http://schemas.microsoft.com/office/drawing/2014/main" xmlns="" id="{00000000-0008-0000-0700-0000CFF42600}"/>
            </a:ext>
          </a:extLst>
        </xdr:cNvPr>
        <xdr:cNvSpPr>
          <a:spLocks noChangeShapeType="1"/>
        </xdr:cNvSpPr>
      </xdr:nvSpPr>
      <xdr:spPr bwMode="auto">
        <a:xfrm flipH="1">
          <a:off x="200025" y="493395"/>
          <a:ext cx="8949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15171" name="Picture 114">
          <a:extLst>
            <a:ext uri="{FF2B5EF4-FFF2-40B4-BE49-F238E27FC236}">
              <a16:creationId xmlns:a16="http://schemas.microsoft.com/office/drawing/2014/main" xmlns="" id="{00000000-0008-0000-0800-000043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3</xdr:row>
      <xdr:rowOff>28575</xdr:rowOff>
    </xdr:from>
    <xdr:to>
      <xdr:col>19</xdr:col>
      <xdr:colOff>317264</xdr:colOff>
      <xdr:row>3</xdr:row>
      <xdr:rowOff>28575</xdr:rowOff>
    </xdr:to>
    <xdr:sp macro="" textlink="">
      <xdr:nvSpPr>
        <xdr:cNvPr id="15172" name="Line 117">
          <a:extLst>
            <a:ext uri="{FF2B5EF4-FFF2-40B4-BE49-F238E27FC236}">
              <a16:creationId xmlns:a16="http://schemas.microsoft.com/office/drawing/2014/main" xmlns="" id="{00000000-0008-0000-0800-0000443B0000}"/>
            </a:ext>
          </a:extLst>
        </xdr:cNvPr>
        <xdr:cNvSpPr>
          <a:spLocks noChangeShapeType="1"/>
        </xdr:cNvSpPr>
      </xdr:nvSpPr>
      <xdr:spPr bwMode="auto">
        <a:xfrm flipH="1">
          <a:off x="200024" y="493395"/>
          <a:ext cx="7722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.xml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1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autoPageBreaks="0"/>
  </sheetPr>
  <dimension ref="B1:H35"/>
  <sheetViews>
    <sheetView showGridLines="0" showRowColHeaders="0" topLeftCell="A2" zoomScaleNormal="100" workbookViewId="0">
      <selection activeCell="F41" sqref="F41"/>
    </sheetView>
  </sheetViews>
  <sheetFormatPr baseColWidth="10" defaultColWidth="11.42578125" defaultRowHeight="12.75"/>
  <cols>
    <col min="1" max="1" width="0.140625" style="1" customWidth="1"/>
    <col min="2" max="2" width="2.7109375" style="1" customWidth="1"/>
    <col min="3" max="3" width="16.42578125" style="1" customWidth="1"/>
    <col min="4" max="4" width="4.7109375" style="1" customWidth="1"/>
    <col min="5" max="5" width="91.85546875" style="1" customWidth="1"/>
    <col min="6" max="6" width="3.85546875" style="1" customWidth="1"/>
    <col min="7" max="16384" width="11.42578125" style="1"/>
  </cols>
  <sheetData>
    <row r="1" spans="2:8" ht="0.6" hidden="1" customHeight="1"/>
    <row r="2" spans="2:8" ht="21" customHeight="1">
      <c r="C2" s="10"/>
      <c r="D2" s="10"/>
      <c r="F2" s="46" t="s">
        <v>30</v>
      </c>
    </row>
    <row r="3" spans="2:8" ht="15" customHeight="1">
      <c r="C3" s="10"/>
      <c r="D3" s="10"/>
      <c r="F3" s="8" t="s">
        <v>302</v>
      </c>
    </row>
    <row r="4" spans="2:8" s="2" customFormat="1" ht="20.25" customHeight="1">
      <c r="B4" s="3"/>
      <c r="C4" s="4" t="s">
        <v>203</v>
      </c>
      <c r="F4" s="330" t="s">
        <v>355</v>
      </c>
    </row>
    <row r="5" spans="2:8" s="2" customFormat="1" ht="8.25" customHeight="1">
      <c r="B5" s="3"/>
      <c r="C5" s="5"/>
    </row>
    <row r="6" spans="2:8" s="2" customFormat="1" ht="3" customHeight="1">
      <c r="B6" s="3"/>
      <c r="C6" s="5"/>
    </row>
    <row r="7" spans="2:8" s="2" customFormat="1" ht="7.5" customHeight="1">
      <c r="B7" s="3"/>
      <c r="C7" s="11"/>
      <c r="D7" s="90"/>
      <c r="E7" s="91"/>
      <c r="F7" s="331"/>
    </row>
    <row r="8" spans="2:8" s="2" customFormat="1" ht="12.75" customHeight="1">
      <c r="B8" s="3"/>
      <c r="C8" s="13"/>
      <c r="D8" s="90" t="s">
        <v>26</v>
      </c>
      <c r="E8" s="91" t="str">
        <f>'C1'!$C$7</f>
        <v>Evolución de la demanda eléctrica peninsular en b.c. en los últimos 10 años</v>
      </c>
      <c r="F8" s="332"/>
      <c r="G8" s="76"/>
      <c r="H8" s="76"/>
    </row>
    <row r="9" spans="2:8" s="2" customFormat="1" ht="12.75" customHeight="1">
      <c r="B9" s="3"/>
      <c r="C9" s="13"/>
      <c r="D9" s="90" t="s">
        <v>26</v>
      </c>
      <c r="E9" s="91" t="str">
        <f>'C2'!$C$7</f>
        <v>Variación anual de la demanda eléctrica peninsular y PIB</v>
      </c>
      <c r="F9" s="332"/>
      <c r="G9" s="76"/>
      <c r="H9" s="76"/>
    </row>
    <row r="10" spans="2:8" s="2" customFormat="1" ht="12.75" customHeight="1">
      <c r="B10" s="3"/>
      <c r="C10" s="13"/>
      <c r="D10" s="90" t="s">
        <v>26</v>
      </c>
      <c r="E10" s="91" t="str">
        <f>'C3'!$C$7</f>
        <v>Componentes de la variación anual de la demanda eléctrica peninsular</v>
      </c>
      <c r="F10" s="332"/>
      <c r="G10" s="76"/>
      <c r="H10" s="76"/>
    </row>
    <row r="11" spans="2:8" s="2" customFormat="1" ht="12.75" customHeight="1">
      <c r="B11" s="3"/>
      <c r="C11" s="13"/>
      <c r="D11" s="90" t="s">
        <v>26</v>
      </c>
      <c r="E11" s="91" t="str">
        <f>'C4'!$C$7</f>
        <v>Variación mensual de la demanda eléctrica peninsular corregida en 2018</v>
      </c>
      <c r="F11" s="332"/>
      <c r="G11" s="76"/>
      <c r="H11" s="76"/>
    </row>
    <row r="12" spans="2:8" s="2" customFormat="1" ht="12.75" customHeight="1">
      <c r="B12" s="3"/>
      <c r="C12" s="13"/>
      <c r="D12" s="90" t="s">
        <v>26</v>
      </c>
      <c r="E12" s="91" t="str">
        <f>'C5'!$C$7</f>
        <v xml:space="preserve">Evolución de la variación anual de la demanda eléctrica peninsular en b.c. </v>
      </c>
      <c r="F12" s="332"/>
      <c r="G12" s="76"/>
      <c r="H12" s="76"/>
    </row>
    <row r="13" spans="2:8" s="2" customFormat="1" ht="12.75" customHeight="1">
      <c r="B13" s="3"/>
      <c r="C13" s="13"/>
      <c r="D13" s="90" t="s">
        <v>26</v>
      </c>
      <c r="E13" s="91" t="str">
        <f>'C6'!$C$7</f>
        <v>Componentes de la variación de la demanda eléctrica mensual peninsular 2018</v>
      </c>
      <c r="F13" s="332"/>
      <c r="G13" s="76"/>
      <c r="H13" s="76"/>
    </row>
    <row r="14" spans="2:8" s="2" customFormat="1" ht="12.75" customHeight="1">
      <c r="B14" s="3"/>
      <c r="C14" s="13"/>
      <c r="D14" s="90" t="s">
        <v>26</v>
      </c>
      <c r="E14" s="91" t="str">
        <f>'C7'!$C$7</f>
        <v>Distribución mensual de la demanda eléctrica peninsular en b.c.</v>
      </c>
      <c r="F14" s="332"/>
      <c r="G14" s="76"/>
      <c r="H14" s="76"/>
    </row>
    <row r="15" spans="2:8" s="2" customFormat="1" ht="12.75" customHeight="1">
      <c r="B15" s="3"/>
      <c r="C15" s="13"/>
      <c r="D15" s="90" t="s">
        <v>26</v>
      </c>
      <c r="E15" s="91" t="str">
        <f>'C8'!$C$7</f>
        <v>Evolución mensual de la demanda de eléctrica peninsular en b.c.</v>
      </c>
      <c r="F15" s="332"/>
      <c r="G15" s="76"/>
      <c r="H15" s="76"/>
    </row>
    <row r="16" spans="2:8" s="2" customFormat="1" ht="12.75" customHeight="1">
      <c r="B16" s="3"/>
      <c r="C16" s="13"/>
      <c r="D16" s="90" t="s">
        <v>26</v>
      </c>
      <c r="E16" s="91" t="str">
        <f>'C9'!$C$7</f>
        <v>Evolución mensual de las temperaturas. Media mensual de las temperturas máximas</v>
      </c>
      <c r="F16" s="332"/>
      <c r="G16" s="76"/>
      <c r="H16" s="76"/>
    </row>
    <row r="17" spans="2:8" s="2" customFormat="1" ht="12.75" customHeight="1">
      <c r="B17" s="3"/>
      <c r="C17" s="13"/>
      <c r="D17" s="90" t="s">
        <v>26</v>
      </c>
      <c r="E17" s="91" t="str">
        <f>'C10'!$C$7</f>
        <v>Evolución de las temperaturas máximas diarias comparado con la media histórica</v>
      </c>
      <c r="F17" s="332"/>
      <c r="G17" s="76"/>
      <c r="H17" s="76"/>
    </row>
    <row r="18" spans="2:8" s="2" customFormat="1" ht="12.75" customHeight="1">
      <c r="B18" s="3"/>
      <c r="C18" s="13"/>
      <c r="D18" s="90" t="s">
        <v>26</v>
      </c>
      <c r="E18" s="91" t="str">
        <f>'C11'!$C$7</f>
        <v>Demanda eléctrica por por comunidades autónomas y variación respecto al año anterior</v>
      </c>
      <c r="F18" s="332"/>
      <c r="G18" s="76"/>
      <c r="H18" s="76"/>
    </row>
    <row r="19" spans="2:8" s="2" customFormat="1" ht="12.75" customHeight="1">
      <c r="B19" s="3"/>
      <c r="C19" s="13"/>
      <c r="D19" s="90" t="s">
        <v>26</v>
      </c>
      <c r="E19" s="91" t="str">
        <f>'C12'!$C$7</f>
        <v>Curvas de carga de los días de máxima demanda horaria peninsular</v>
      </c>
      <c r="F19" s="332"/>
      <c r="G19" s="76"/>
      <c r="H19" s="76"/>
    </row>
    <row r="20" spans="2:8" s="2" customFormat="1" ht="12.75" customHeight="1">
      <c r="B20" s="3"/>
      <c r="C20" s="13"/>
      <c r="D20" s="90" t="s">
        <v>26</v>
      </c>
      <c r="E20" s="91" t="str">
        <f>'C13'!$C$7</f>
        <v>Demanda máxima horaria y diaria peninsular</v>
      </c>
      <c r="F20" s="332"/>
      <c r="G20" s="76"/>
      <c r="H20" s="76"/>
    </row>
    <row r="21" spans="2:8" s="2" customFormat="1" ht="12.75" customHeight="1">
      <c r="B21" s="3"/>
      <c r="C21" s="13"/>
      <c r="D21" s="90" t="s">
        <v>26</v>
      </c>
      <c r="E21" s="91" t="str">
        <f>'C14'!$C$7</f>
        <v>Potencia máxima instantánea peninsular</v>
      </c>
      <c r="F21" s="332"/>
      <c r="G21" s="76"/>
      <c r="H21" s="76"/>
    </row>
    <row r="22" spans="2:8" s="2" customFormat="1" ht="12.75" customHeight="1">
      <c r="B22" s="3"/>
      <c r="C22" s="13"/>
      <c r="D22" s="90" t="s">
        <v>26</v>
      </c>
      <c r="E22" s="91" t="str">
        <f>'C15'!$C$7</f>
        <v>Máximos anuales de potencia instantánea peninsular</v>
      </c>
      <c r="F22" s="332"/>
      <c r="G22" s="76"/>
      <c r="H22" s="76"/>
    </row>
    <row r="23" spans="2:8" s="2" customFormat="1" ht="12.75" customHeight="1">
      <c r="B23" s="3"/>
      <c r="C23" s="13"/>
      <c r="D23" s="90" t="s">
        <v>26</v>
      </c>
      <c r="E23" s="91" t="str">
        <f>'C16'!$C$7</f>
        <v>Variación anual del IRE</v>
      </c>
      <c r="F23" s="332"/>
      <c r="G23" s="76"/>
      <c r="H23" s="76"/>
    </row>
    <row r="24" spans="2:8" s="2" customFormat="1" ht="12.75" customHeight="1">
      <c r="B24" s="3"/>
      <c r="C24" s="13"/>
      <c r="D24" s="90" t="s">
        <v>26</v>
      </c>
      <c r="E24" s="91" t="str">
        <f>'C17'!$C$7</f>
        <v>IRE: Descomposición de la variación en 2018</v>
      </c>
      <c r="F24" s="332"/>
      <c r="G24" s="76"/>
      <c r="H24" s="76"/>
    </row>
    <row r="25" spans="2:8" s="2" customFormat="1" ht="12.75" customHeight="1">
      <c r="B25" s="3"/>
      <c r="C25" s="13"/>
      <c r="D25" s="90" t="s">
        <v>26</v>
      </c>
      <c r="E25" s="91" t="str">
        <f>'C18'!$C$7</f>
        <v xml:space="preserve">Evolución mensual del IRE corregido </v>
      </c>
      <c r="F25" s="332"/>
      <c r="G25" s="76"/>
      <c r="H25" s="76"/>
    </row>
    <row r="26" spans="2:8" s="2" customFormat="1" ht="12.75" customHeight="1">
      <c r="B26" s="3"/>
      <c r="C26" s="13"/>
      <c r="D26" s="90" t="s">
        <v>26</v>
      </c>
      <c r="E26" s="91" t="str">
        <f>'C19'!$C$7</f>
        <v>Variación mensual del IRE corregido</v>
      </c>
      <c r="F26" s="332"/>
      <c r="G26" s="76"/>
      <c r="H26" s="76"/>
    </row>
    <row r="27" spans="2:8" s="2" customFormat="1" ht="12.75" customHeight="1">
      <c r="B27" s="3"/>
      <c r="C27" s="13"/>
      <c r="D27" s="90" t="s">
        <v>26</v>
      </c>
      <c r="E27" s="91" t="str">
        <f>'C20'!$C$7</f>
        <v>Descomposición de la máxima demanda eléctrica horaria 2018- 8 febrero</v>
      </c>
      <c r="F27" s="332"/>
      <c r="G27" s="76"/>
      <c r="H27" s="76"/>
    </row>
    <row r="28" spans="2:8" s="2" customFormat="1" ht="12.75" customHeight="1">
      <c r="B28" s="3"/>
      <c r="C28" s="13"/>
      <c r="D28" s="90" t="s">
        <v>26</v>
      </c>
      <c r="E28" s="91" t="str">
        <f>'C21'!$C$7</f>
        <v>Descomposición de la máxima demanda eléctrica horaria de verano en 2017- 3 de agosto</v>
      </c>
      <c r="F28" s="332"/>
      <c r="G28" s="76"/>
      <c r="H28" s="76"/>
    </row>
    <row r="29" spans="2:8" s="2" customFormat="1" ht="12.75" customHeight="1">
      <c r="B29" s="3"/>
      <c r="C29" s="13"/>
      <c r="D29" s="90" t="s">
        <v>26</v>
      </c>
      <c r="E29" s="91" t="str">
        <f>'C22'!$C$7</f>
        <v>Sistemas no peninsulares
Variación anual de la demanda eléctrica</v>
      </c>
      <c r="F29" s="332"/>
      <c r="G29" s="76"/>
      <c r="H29" s="76"/>
    </row>
    <row r="30" spans="2:8" s="2" customFormat="1" ht="12.75" customHeight="1">
      <c r="B30" s="3"/>
      <c r="C30" s="13"/>
      <c r="D30" s="90" t="s">
        <v>26</v>
      </c>
      <c r="E30" s="91" t="str">
        <f>'C23'!$C$7</f>
        <v>Sistemas no peninsulares
Distribución mensual de la demanda de eléctrica</v>
      </c>
      <c r="F30" s="332"/>
      <c r="G30" s="76"/>
      <c r="H30" s="76"/>
    </row>
    <row r="31" spans="2:8" s="2" customFormat="1" ht="12.75" customHeight="1">
      <c r="B31" s="3"/>
      <c r="C31" s="13"/>
      <c r="D31" s="90" t="s">
        <v>26</v>
      </c>
      <c r="E31" s="91" t="str">
        <f>'C24'!$C$7</f>
        <v>Sistemas no peninsulares
Distribución mensual de la demanda de eléctrica</v>
      </c>
      <c r="F31" s="332"/>
      <c r="G31" s="76"/>
      <c r="H31" s="76"/>
    </row>
    <row r="32" spans="2:8" s="2" customFormat="1" ht="12.75" customHeight="1">
      <c r="B32" s="3"/>
      <c r="C32" s="13"/>
      <c r="D32" s="90" t="s">
        <v>26</v>
      </c>
      <c r="E32" s="91" t="str">
        <f>'C25'!$C$7</f>
        <v>Demanda anual de la demanda eléctrica por sistemas</v>
      </c>
      <c r="F32" s="332"/>
      <c r="G32" s="76"/>
      <c r="H32" s="76"/>
    </row>
    <row r="33" spans="2:8" s="2" customFormat="1" ht="12.75" customHeight="1">
      <c r="B33" s="3"/>
      <c r="C33" s="13"/>
      <c r="D33" s="90" t="s">
        <v>26</v>
      </c>
      <c r="E33" s="91" t="str">
        <f>'C26'!$C$7</f>
        <v xml:space="preserve">Demanda mensual de eléctrica por sistemas </v>
      </c>
      <c r="F33" s="332"/>
      <c r="G33" s="76"/>
      <c r="H33" s="76"/>
    </row>
    <row r="34" spans="2:8" s="2" customFormat="1" ht="12.75" customHeight="1">
      <c r="B34" s="3"/>
      <c r="C34" s="13"/>
      <c r="D34" s="90" t="s">
        <v>26</v>
      </c>
      <c r="E34" s="91" t="str">
        <f>'C27'!$C$7</f>
        <v>Demanda eléctrica máxima horaria y diaria por sistemas</v>
      </c>
      <c r="F34" s="332"/>
      <c r="G34" s="76"/>
      <c r="H34" s="76"/>
    </row>
    <row r="35" spans="2:8" s="2" customFormat="1" ht="7.5" customHeight="1">
      <c r="B35" s="3"/>
      <c r="C35" s="13"/>
      <c r="D35" s="90"/>
      <c r="E35" s="91"/>
      <c r="F35" s="333"/>
      <c r="H35" s="76"/>
    </row>
  </sheetData>
  <phoneticPr fontId="0" type="noConversion"/>
  <hyperlinks>
    <hyperlink ref="E19" location="'C12'!A1" display="Curvas de carga de los días de demanda máxima horaria peninsular"/>
    <hyperlink ref="E14" location="'C7'!A1" display="Distribución mensual de la demanda de energía eléctrica peninsular en b.c."/>
    <hyperlink ref="E13" location="'C6'!A1" display="Componentes del crecimiento de la demanda peninsular mensual"/>
    <hyperlink ref="E12" location="'C5'!A1" display="Evolución del crecimiento anual de la demanda de energía eléctrica peninsular en b.c."/>
    <hyperlink ref="E20" location="'C13'!A1" display="Demanda máxima horaria y diaria peninsular"/>
    <hyperlink ref="E15" location="'C8'!A1" display="Evolución mensual de la demanda de energía eléctrica peninsular en b.c."/>
    <hyperlink ref="E21" location="'C14'!A1" display="Potencia máxima instantánea"/>
    <hyperlink ref="E8" location="'C1'!A1" display="Evolución de la demanda bc peninsular en los últimos 10 años"/>
    <hyperlink ref="E9" location="'C2'!A1" display="Variación anual de la demanda peninsular y PIB"/>
    <hyperlink ref="E10" location="'C3'!A1" display="Componentes de la variación anual de la demanda peninsular"/>
    <hyperlink ref="E11" location="'C4'!A1" display="Variación mensual de la demanda peninsular corregida"/>
    <hyperlink ref="E16" location="'C9'!A1" display="Evolución mensual de las temperaturas máximas"/>
    <hyperlink ref="E17" location="'C10'!A1" display="Evolución de las temperaturas comparado con la media histórica"/>
    <hyperlink ref="E23" location="'C16'!A1" display="Evolución anual del IRE"/>
    <hyperlink ref="E24" location="'C17'!A1" display="IRE Descomposición de la variación en 2015"/>
    <hyperlink ref="E25" location="'C18'!A1" display="Evolución mensual del IRE corregido"/>
    <hyperlink ref="E26" location="'C19'!A1" display="Tendencia evolución mensual del IRE corregido"/>
    <hyperlink ref="E18" location="'C11'!A1" display="Demanda por CCAA en 2015"/>
    <hyperlink ref="E22" location="'C15'!A1" display="Potencia máxima instantánea invierno - verano"/>
    <hyperlink ref="E27" location="'C20'!A1" display="Descomposición de la demanda máxima horaria del año"/>
    <hyperlink ref="E28" location="'C21'!A1" display="Descomposición de la demanda máxima horaria de verano"/>
    <hyperlink ref="E29" location="'C22'!A1" display="Demanda sistemas no peninsulares"/>
    <hyperlink ref="E32" location="'C25'!A1" display="Demanda anual de energía eléctrica por sistemas"/>
    <hyperlink ref="E33" location="'C26'!A1" display="Demanda mensual de energía eléctrica por sistemas"/>
    <hyperlink ref="E34" location="'C27'!A1" display="Demanda máxima horaria y diaria por sistemas"/>
    <hyperlink ref="E30" location="'C23'!A1" display="Demanda en los sistemas no peninsulares"/>
    <hyperlink ref="E31" location="'C24'!A1" display="Demanda en los sistemas no peninsulares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C1:G28"/>
  <sheetViews>
    <sheetView showGridLines="0" showRowColHeaders="0" topLeftCell="A2" workbookViewId="0">
      <selection activeCell="F31" sqref="F31"/>
    </sheetView>
  </sheetViews>
  <sheetFormatPr baseColWidth="10" defaultColWidth="11.42578125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105.7109375" style="1" customWidth="1"/>
    <col min="6" max="6" width="58.85546875" style="1" customWidth="1"/>
    <col min="7" max="16384" width="11.42578125" style="1"/>
  </cols>
  <sheetData>
    <row r="1" spans="3:7" ht="0.6" customHeight="1"/>
    <row r="2" spans="3:7" ht="21" customHeight="1">
      <c r="E2" s="46" t="s">
        <v>30</v>
      </c>
      <c r="F2" s="46"/>
    </row>
    <row r="3" spans="3:7" ht="15" customHeight="1">
      <c r="E3" s="78" t="s">
        <v>302</v>
      </c>
      <c r="F3" s="8"/>
    </row>
    <row r="4" spans="3:7" s="2" customFormat="1" ht="19.899999999999999" customHeight="1">
      <c r="C4" s="4" t="str">
        <f>Indice!C4</f>
        <v>Demanda de energía eléctrica</v>
      </c>
      <c r="D4" s="4"/>
    </row>
    <row r="5" spans="3:7" s="2" customFormat="1" ht="12.6" customHeight="1">
      <c r="C5" s="3"/>
      <c r="D5" s="5"/>
    </row>
    <row r="6" spans="3:7" s="2" customFormat="1" ht="13.5" customHeight="1">
      <c r="C6" s="3"/>
      <c r="D6" s="6"/>
      <c r="E6" s="7"/>
      <c r="F6" s="7"/>
    </row>
    <row r="7" spans="3:7" s="2" customFormat="1" ht="12.75" customHeight="1">
      <c r="C7" s="353" t="s">
        <v>287</v>
      </c>
      <c r="E7" s="92"/>
      <c r="F7" s="9"/>
    </row>
    <row r="8" spans="3:7" s="2" customFormat="1" ht="12.75" customHeight="1">
      <c r="C8" s="353"/>
      <c r="E8" s="92"/>
      <c r="F8" s="9"/>
    </row>
    <row r="9" spans="3:7" s="2" customFormat="1" ht="12.75" customHeight="1">
      <c r="C9" s="353"/>
      <c r="E9" s="92"/>
      <c r="F9" s="9"/>
    </row>
    <row r="10" spans="3:7" s="2" customFormat="1" ht="12.75" customHeight="1">
      <c r="C10" s="353" t="s">
        <v>250</v>
      </c>
      <c r="E10" s="92"/>
      <c r="F10" s="9"/>
    </row>
    <row r="11" spans="3:7" s="2" customFormat="1" ht="12.75" customHeight="1">
      <c r="C11" s="353"/>
      <c r="E11" s="92"/>
      <c r="F11" s="7"/>
      <c r="G11" s="80"/>
    </row>
    <row r="12" spans="3:7" s="2" customFormat="1" ht="12.75" customHeight="1">
      <c r="C12" s="353"/>
      <c r="D12" s="32"/>
      <c r="E12" s="92"/>
      <c r="F12" s="7"/>
    </row>
    <row r="13" spans="3:7" s="2" customFormat="1" ht="12.75" customHeight="1">
      <c r="C13" s="3"/>
      <c r="D13" s="6"/>
      <c r="E13" s="92"/>
      <c r="F13" s="7"/>
    </row>
    <row r="14" spans="3:7" s="2" customFormat="1" ht="12.75" customHeight="1">
      <c r="C14" s="3"/>
      <c r="D14" s="6"/>
      <c r="E14" s="92"/>
      <c r="F14" s="7"/>
    </row>
    <row r="15" spans="3:7" s="2" customFormat="1" ht="12.75" customHeight="1">
      <c r="C15" s="3"/>
      <c r="D15" s="6"/>
      <c r="E15" s="92"/>
      <c r="F15" s="7"/>
    </row>
    <row r="16" spans="3:7" s="2" customFormat="1" ht="12.75" customHeight="1">
      <c r="C16" s="3"/>
      <c r="D16" s="6"/>
      <c r="E16" s="92"/>
      <c r="F16" s="7"/>
    </row>
    <row r="17" spans="3:6" s="2" customFormat="1" ht="12.75" customHeight="1">
      <c r="C17" s="3"/>
      <c r="D17" s="6"/>
      <c r="E17" s="92"/>
      <c r="F17" s="7"/>
    </row>
    <row r="18" spans="3:6" s="2" customFormat="1" ht="12.75" customHeight="1">
      <c r="C18" s="3"/>
      <c r="D18" s="6"/>
      <c r="E18" s="92"/>
      <c r="F18" s="7"/>
    </row>
    <row r="19" spans="3:6" s="2" customFormat="1" ht="12.75" customHeight="1">
      <c r="C19" s="3"/>
      <c r="D19" s="6"/>
      <c r="E19" s="92"/>
      <c r="F19" s="7"/>
    </row>
    <row r="20" spans="3:6" s="2" customFormat="1" ht="12.75" customHeight="1">
      <c r="C20" s="3"/>
      <c r="D20" s="6"/>
      <c r="E20" s="92"/>
      <c r="F20" s="7"/>
    </row>
    <row r="21" spans="3:6" s="2" customFormat="1" ht="12.75" customHeight="1">
      <c r="C21" s="3"/>
      <c r="D21" s="6"/>
      <c r="E21" s="92"/>
      <c r="F21" s="7"/>
    </row>
    <row r="23" spans="3:6" ht="14.1" customHeight="1"/>
    <row r="24" spans="3:6" ht="14.1" customHeight="1"/>
    <row r="25" spans="3:6" ht="14.1" customHeight="1"/>
    <row r="28" spans="3:6" ht="9" customHeight="1"/>
  </sheetData>
  <mergeCells count="2">
    <mergeCell ref="C7:C9"/>
    <mergeCell ref="C10:C12"/>
  </mergeCells>
  <phoneticPr fontId="0" type="noConversion"/>
  <hyperlinks>
    <hyperlink ref="C4" location="Indice!A1" display="Indice!A1"/>
  </hyperlink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C1:E23"/>
  <sheetViews>
    <sheetView showGridLines="0" showRowColHeaders="0" topLeftCell="A2" workbookViewId="0">
      <selection activeCell="E8" sqref="E8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5" ht="0.6" customHeight="1"/>
    <row r="2" spans="3:5" ht="21" customHeight="1">
      <c r="E2" s="46" t="s">
        <v>30</v>
      </c>
    </row>
    <row r="3" spans="3:5" ht="15" customHeight="1">
      <c r="E3" s="78" t="s">
        <v>302</v>
      </c>
    </row>
    <row r="4" spans="3:5" ht="19.899999999999999" customHeight="1">
      <c r="C4" s="4" t="str">
        <f>Indice!C4</f>
        <v>Demanda de energía eléctrica</v>
      </c>
    </row>
    <row r="5" spans="3:5" ht="12.6" customHeight="1"/>
    <row r="6" spans="3:5">
      <c r="E6" s="353" t="s">
        <v>263</v>
      </c>
    </row>
    <row r="7" spans="3:5" ht="12.75" customHeight="1">
      <c r="C7" s="353" t="s">
        <v>260</v>
      </c>
      <c r="E7" s="353"/>
    </row>
    <row r="8" spans="3:5">
      <c r="C8" s="353"/>
      <c r="E8" s="353"/>
    </row>
    <row r="9" spans="3:5">
      <c r="C9" s="353"/>
      <c r="E9" s="92"/>
    </row>
    <row r="10" spans="3:5">
      <c r="C10" s="353"/>
      <c r="E10" s="92"/>
    </row>
    <row r="11" spans="3:5">
      <c r="C11" s="344"/>
      <c r="E11" s="92"/>
    </row>
    <row r="12" spans="3:5">
      <c r="E12" s="92"/>
    </row>
    <row r="13" spans="3:5">
      <c r="E13" s="92"/>
    </row>
    <row r="14" spans="3:5">
      <c r="E14" s="92"/>
    </row>
    <row r="15" spans="3:5">
      <c r="E15" s="92"/>
    </row>
    <row r="16" spans="3:5">
      <c r="E16" s="92"/>
    </row>
    <row r="17" spans="5:5">
      <c r="E17" s="92"/>
    </row>
    <row r="18" spans="5:5">
      <c r="E18" s="92"/>
    </row>
    <row r="19" spans="5:5">
      <c r="E19" s="92"/>
    </row>
    <row r="20" spans="5:5">
      <c r="E20" s="92"/>
    </row>
    <row r="21" spans="5:5">
      <c r="E21" s="92"/>
    </row>
    <row r="23" spans="5:5">
      <c r="E23" s="326" t="s">
        <v>261</v>
      </c>
    </row>
  </sheetData>
  <mergeCells count="2">
    <mergeCell ref="E6:E8"/>
    <mergeCell ref="C7:C10"/>
  </mergeCells>
  <hyperlinks>
    <hyperlink ref="C4" location="Indice!A1" display="Indice!A1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C1:E26"/>
  <sheetViews>
    <sheetView showGridLines="0" showRowColHeaders="0" topLeftCell="A2" workbookViewId="0">
      <selection activeCell="E5" sqref="E5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5" ht="0.6" customHeight="1"/>
    <row r="2" spans="3:5" ht="21" customHeight="1">
      <c r="E2" s="46" t="s">
        <v>30</v>
      </c>
    </row>
    <row r="3" spans="3:5" ht="15" customHeight="1">
      <c r="E3" s="78" t="s">
        <v>302</v>
      </c>
    </row>
    <row r="4" spans="3:5" ht="19.899999999999999" customHeight="1">
      <c r="C4" s="4" t="str">
        <f>Indice!C4</f>
        <v>Demanda de energía eléctrica</v>
      </c>
    </row>
    <row r="5" spans="3:5" ht="12.6" customHeight="1"/>
    <row r="6" spans="3:5">
      <c r="E6" s="353"/>
    </row>
    <row r="7" spans="3:5" ht="12.75" customHeight="1">
      <c r="C7" s="353" t="s">
        <v>288</v>
      </c>
      <c r="E7" s="353"/>
    </row>
    <row r="8" spans="3:5">
      <c r="C8" s="353"/>
      <c r="E8" s="353"/>
    </row>
    <row r="9" spans="3:5">
      <c r="C9" s="353"/>
      <c r="E9" s="92"/>
    </row>
    <row r="10" spans="3:5">
      <c r="C10" s="353"/>
      <c r="E10" s="92"/>
    </row>
    <row r="11" spans="3:5">
      <c r="C11" s="353"/>
      <c r="E11" s="92"/>
    </row>
    <row r="12" spans="3:5">
      <c r="E12" s="92"/>
    </row>
    <row r="13" spans="3:5">
      <c r="E13" s="92"/>
    </row>
    <row r="14" spans="3:5">
      <c r="E14" s="92"/>
    </row>
    <row r="15" spans="3:5">
      <c r="E15" s="92"/>
    </row>
    <row r="16" spans="3:5">
      <c r="E16" s="92"/>
    </row>
    <row r="17" spans="5:5">
      <c r="E17" s="92"/>
    </row>
    <row r="18" spans="5:5">
      <c r="E18" s="92"/>
    </row>
    <row r="19" spans="5:5">
      <c r="E19" s="92"/>
    </row>
    <row r="20" spans="5:5">
      <c r="E20" s="92"/>
    </row>
    <row r="21" spans="5:5">
      <c r="E21" s="92"/>
    </row>
    <row r="22" spans="5:5">
      <c r="E22" s="92"/>
    </row>
    <row r="23" spans="5:5">
      <c r="E23" s="92"/>
    </row>
    <row r="25" spans="5:5">
      <c r="E25" s="326" t="s">
        <v>261</v>
      </c>
    </row>
    <row r="26" spans="5:5">
      <c r="E26" s="342" t="s">
        <v>289</v>
      </c>
    </row>
  </sheetData>
  <mergeCells count="2">
    <mergeCell ref="E6:E8"/>
    <mergeCell ref="C7:C11"/>
  </mergeCells>
  <hyperlinks>
    <hyperlink ref="C4" location="Indice!A1" display="Indice!A1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C1:T33"/>
  <sheetViews>
    <sheetView showGridLines="0" showRowColHeaders="0" topLeftCell="A2" workbookViewId="0">
      <selection activeCell="S34" sqref="S34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22.7109375" customWidth="1"/>
    <col min="7" max="7" width="13.28515625" customWidth="1"/>
    <col min="11" max="11" width="16.85546875" customWidth="1"/>
    <col min="12" max="13" width="9.28515625" customWidth="1"/>
  </cols>
  <sheetData>
    <row r="1" spans="3:20" ht="0.6" customHeight="1"/>
    <row r="2" spans="3:20" ht="21" customHeight="1">
      <c r="E2" s="46"/>
      <c r="J2" s="46" t="s">
        <v>30</v>
      </c>
    </row>
    <row r="3" spans="3:20" ht="15" customHeight="1">
      <c r="E3" s="78"/>
      <c r="J3" s="93" t="s">
        <v>302</v>
      </c>
    </row>
    <row r="4" spans="3:20" ht="19.899999999999999" customHeight="1">
      <c r="C4" s="4" t="str">
        <f>Indice!C4</f>
        <v>Demanda de energía eléctrica</v>
      </c>
    </row>
    <row r="5" spans="3:20" ht="12.6" customHeight="1"/>
    <row r="7" spans="3:20" ht="12.75" customHeight="1">
      <c r="C7" s="353" t="s">
        <v>290</v>
      </c>
    </row>
    <row r="8" spans="3:20">
      <c r="C8" s="353"/>
    </row>
    <row r="9" spans="3:20">
      <c r="C9" s="353"/>
    </row>
    <row r="10" spans="3:20">
      <c r="C10" s="353"/>
    </row>
    <row r="11" spans="3:20">
      <c r="K11" s="115" t="s">
        <v>208</v>
      </c>
      <c r="L11" s="116" t="s">
        <v>188</v>
      </c>
      <c r="M11" s="116" t="s">
        <v>189</v>
      </c>
      <c r="S11" t="s">
        <v>278</v>
      </c>
      <c r="T11" t="s">
        <v>277</v>
      </c>
    </row>
    <row r="12" spans="3:20">
      <c r="K12" s="112" t="s">
        <v>171</v>
      </c>
      <c r="L12" s="113">
        <f>+R12</f>
        <v>-1.1668163018441202E-2</v>
      </c>
      <c r="M12" s="114">
        <f>S12/1000</f>
        <v>40159.879219999995</v>
      </c>
      <c r="Q12" t="s">
        <v>171</v>
      </c>
      <c r="R12" s="325">
        <v>-1.1668163018441202E-2</v>
      </c>
      <c r="S12" s="62">
        <v>40159879.219999999</v>
      </c>
    </row>
    <row r="13" spans="3:20" ht="12.75" customHeight="1">
      <c r="K13" s="112" t="s">
        <v>172</v>
      </c>
      <c r="L13" s="113">
        <f t="shared" ref="L13:L30" si="0">+R13</f>
        <v>0.40916128875623237</v>
      </c>
      <c r="M13" s="114">
        <f t="shared" ref="M13:M29" si="1">S13/1000</f>
        <v>10709.411432000001</v>
      </c>
      <c r="Q13" t="s">
        <v>172</v>
      </c>
      <c r="R13" s="325">
        <v>0.40916128875623237</v>
      </c>
      <c r="S13" s="62">
        <v>10709411.432</v>
      </c>
    </row>
    <row r="14" spans="3:20" ht="12.75" customHeight="1">
      <c r="K14" s="112" t="s">
        <v>173</v>
      </c>
      <c r="L14" s="113">
        <f t="shared" si="0"/>
        <v>0.55907352334267912</v>
      </c>
      <c r="M14" s="114">
        <f t="shared" si="1"/>
        <v>10659.938549</v>
      </c>
      <c r="Q14" t="s">
        <v>173</v>
      </c>
      <c r="R14" s="325">
        <v>0.55907352334267912</v>
      </c>
      <c r="S14" s="62">
        <v>10659938.549000001</v>
      </c>
    </row>
    <row r="15" spans="3:20" ht="12.75" customHeight="1">
      <c r="K15" s="112" t="s">
        <v>174</v>
      </c>
      <c r="L15" s="113">
        <f t="shared" si="0"/>
        <v>0.6115278913917388</v>
      </c>
      <c r="M15" s="114">
        <f t="shared" si="1"/>
        <v>6053.2080779999997</v>
      </c>
      <c r="Q15" t="s">
        <v>174</v>
      </c>
      <c r="R15" s="325">
        <v>0.6115278913917388</v>
      </c>
      <c r="S15" s="62">
        <v>6053208.0779999997</v>
      </c>
    </row>
    <row r="16" spans="3:20" ht="12.75" customHeight="1">
      <c r="K16" s="112" t="s">
        <v>175</v>
      </c>
      <c r="L16" s="113">
        <f t="shared" si="0"/>
        <v>1.1377634724342833</v>
      </c>
      <c r="M16" s="114">
        <f t="shared" si="1"/>
        <v>27256.597493000001</v>
      </c>
      <c r="Q16" t="s">
        <v>175</v>
      </c>
      <c r="R16" s="325">
        <v>1.1377634724342833</v>
      </c>
      <c r="S16" s="62">
        <v>27256597.493000001</v>
      </c>
    </row>
    <row r="17" spans="3:19" ht="12.75" customHeight="1">
      <c r="K17" s="112" t="s">
        <v>176</v>
      </c>
      <c r="L17" s="113">
        <f t="shared" si="0"/>
        <v>-1.0115858296722791</v>
      </c>
      <c r="M17" s="114">
        <f t="shared" si="1"/>
        <v>8840.7176569999992</v>
      </c>
      <c r="Q17" t="s">
        <v>176</v>
      </c>
      <c r="R17" s="325">
        <v>-1.0115858296722791</v>
      </c>
      <c r="S17" s="62">
        <v>8840717.6569999997</v>
      </c>
    </row>
    <row r="18" spans="3:19">
      <c r="K18" s="112" t="s">
        <v>177</v>
      </c>
      <c r="L18" s="113">
        <f t="shared" si="0"/>
        <v>-2.0842610446690335</v>
      </c>
      <c r="M18" s="114">
        <f t="shared" si="1"/>
        <v>4281.0632290000003</v>
      </c>
      <c r="Q18" t="s">
        <v>177</v>
      </c>
      <c r="R18" s="325">
        <v>-2.0842610446690335</v>
      </c>
      <c r="S18" s="62">
        <v>4281063.2290000003</v>
      </c>
    </row>
    <row r="19" spans="3:19" ht="12.75" customHeight="1">
      <c r="K19" s="112" t="s">
        <v>207</v>
      </c>
      <c r="L19" s="113">
        <f t="shared" si="0"/>
        <v>1.8473296403813011</v>
      </c>
      <c r="M19" s="114">
        <f t="shared" si="1"/>
        <v>11931.453608027001</v>
      </c>
      <c r="Q19" t="s">
        <v>233</v>
      </c>
      <c r="R19" s="325">
        <v>1.8473296403813011</v>
      </c>
      <c r="S19" s="62">
        <v>11931453.608027</v>
      </c>
    </row>
    <row r="20" spans="3:19">
      <c r="K20" s="112" t="s">
        <v>206</v>
      </c>
      <c r="L20" s="113">
        <f t="shared" si="0"/>
        <v>1.7578426108182832</v>
      </c>
      <c r="M20" s="114">
        <f t="shared" si="1"/>
        <v>14323.162147999999</v>
      </c>
      <c r="Q20" t="s">
        <v>236</v>
      </c>
      <c r="R20" s="325">
        <v>1.7578426108182832</v>
      </c>
      <c r="S20" s="62">
        <v>14323162.148</v>
      </c>
    </row>
    <row r="21" spans="3:19" ht="12.75" customHeight="1">
      <c r="K21" s="112" t="s">
        <v>178</v>
      </c>
      <c r="L21" s="113">
        <f t="shared" si="0"/>
        <v>-0.99515459658039429</v>
      </c>
      <c r="M21" s="114">
        <f t="shared" si="1"/>
        <v>47324.186056999999</v>
      </c>
      <c r="Q21" t="s">
        <v>178</v>
      </c>
      <c r="R21" s="325">
        <v>-0.99515459658039429</v>
      </c>
      <c r="S21" s="62">
        <v>47324186.056999996</v>
      </c>
    </row>
    <row r="22" spans="3:19">
      <c r="K22" s="112" t="s">
        <v>179</v>
      </c>
      <c r="L22" s="113">
        <f t="shared" si="0"/>
        <v>2.2159990176516597</v>
      </c>
      <c r="M22" s="114">
        <f t="shared" si="1"/>
        <v>207.356224</v>
      </c>
      <c r="Q22" t="s">
        <v>179</v>
      </c>
      <c r="R22" s="325">
        <v>2.2159990176516597</v>
      </c>
      <c r="S22" s="62">
        <v>207356.22399999999</v>
      </c>
    </row>
    <row r="23" spans="3:19">
      <c r="K23" s="112" t="s">
        <v>180</v>
      </c>
      <c r="L23" s="113">
        <f t="shared" si="0"/>
        <v>0.68673635090503726</v>
      </c>
      <c r="M23" s="114">
        <f t="shared" si="1"/>
        <v>5056.8099359999997</v>
      </c>
      <c r="Q23" t="s">
        <v>180</v>
      </c>
      <c r="R23" s="325">
        <v>0.68673635090503726</v>
      </c>
      <c r="S23" s="62">
        <v>5056809.9359999998</v>
      </c>
    </row>
    <row r="24" spans="3:19">
      <c r="K24" s="112" t="s">
        <v>181</v>
      </c>
      <c r="L24" s="113">
        <f t="shared" si="0"/>
        <v>1.3305687044557812</v>
      </c>
      <c r="M24" s="114">
        <f t="shared" si="1"/>
        <v>20163.074678000001</v>
      </c>
      <c r="Q24" t="s">
        <v>181</v>
      </c>
      <c r="R24" s="325">
        <v>1.3305687044557812</v>
      </c>
      <c r="S24" s="62">
        <v>20163074.677999999</v>
      </c>
    </row>
    <row r="25" spans="3:19">
      <c r="K25" s="112" t="s">
        <v>182</v>
      </c>
      <c r="L25" s="113">
        <f t="shared" si="0"/>
        <v>0.54679582059622422</v>
      </c>
      <c r="M25" s="114">
        <f t="shared" si="1"/>
        <v>1713.4386200000001</v>
      </c>
      <c r="Q25" t="s">
        <v>182</v>
      </c>
      <c r="R25" s="325">
        <v>0.54679582059622422</v>
      </c>
      <c r="S25" s="62">
        <v>1713438.62</v>
      </c>
    </row>
    <row r="26" spans="3:19">
      <c r="K26" s="112" t="s">
        <v>183</v>
      </c>
      <c r="L26" s="113">
        <f t="shared" si="0"/>
        <v>0.38217525764343563</v>
      </c>
      <c r="M26" s="114">
        <f t="shared" si="1"/>
        <v>28697.504567</v>
      </c>
      <c r="Q26" t="s">
        <v>183</v>
      </c>
      <c r="R26" s="325">
        <v>0.38217525764343563</v>
      </c>
      <c r="S26" s="62">
        <v>28697504.567000002</v>
      </c>
    </row>
    <row r="27" spans="3:19">
      <c r="K27" s="112" t="s">
        <v>184</v>
      </c>
      <c r="L27" s="113">
        <f t="shared" si="0"/>
        <v>1.1994663487780777</v>
      </c>
      <c r="M27" s="114">
        <f t="shared" si="1"/>
        <v>212.94905600000001</v>
      </c>
      <c r="Q27" t="s">
        <v>184</v>
      </c>
      <c r="R27" s="325">
        <v>1.1994663487780777</v>
      </c>
      <c r="S27" s="62">
        <v>212949.05600000001</v>
      </c>
    </row>
    <row r="28" spans="3:19">
      <c r="K28" s="112" t="s">
        <v>185</v>
      </c>
      <c r="L28" s="113">
        <f t="shared" si="0"/>
        <v>1.3136001116290208</v>
      </c>
      <c r="M28" s="114">
        <f t="shared" si="1"/>
        <v>9497.6375449999996</v>
      </c>
      <c r="Q28" t="s">
        <v>185</v>
      </c>
      <c r="R28" s="325">
        <v>1.3136001116290208</v>
      </c>
      <c r="S28" s="62">
        <v>9497637.5449999999</v>
      </c>
    </row>
    <row r="29" spans="3:19">
      <c r="K29" s="112" t="s">
        <v>186</v>
      </c>
      <c r="L29" s="113">
        <f t="shared" si="0"/>
        <v>1.1724407486134458</v>
      </c>
      <c r="M29" s="114">
        <f t="shared" si="1"/>
        <v>5111.8557180000007</v>
      </c>
      <c r="Q29" t="s">
        <v>186</v>
      </c>
      <c r="R29" s="325">
        <v>1.1724407486134458</v>
      </c>
      <c r="S29" s="62">
        <v>5111855.7180000003</v>
      </c>
    </row>
    <row r="30" spans="3:19">
      <c r="K30" s="117" t="s">
        <v>187</v>
      </c>
      <c r="L30" s="118">
        <f t="shared" si="0"/>
        <v>0.93634271270406355</v>
      </c>
      <c r="M30" s="119">
        <f>S30/1000</f>
        <v>16677.188715</v>
      </c>
      <c r="Q30" t="s">
        <v>187</v>
      </c>
      <c r="R30" s="325">
        <v>0.93634271270406355</v>
      </c>
      <c r="S30" s="62">
        <v>16677188.715</v>
      </c>
    </row>
    <row r="31" spans="3:19">
      <c r="C31" s="320"/>
    </row>
    <row r="33" spans="19:19">
      <c r="S33" s="62"/>
    </row>
  </sheetData>
  <mergeCells count="1">
    <mergeCell ref="C7:C10"/>
  </mergeCells>
  <hyperlinks>
    <hyperlink ref="C4" location="Indice!A1" display="Indice!A1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1">
    <pageSetUpPr autoPageBreaks="0"/>
  </sheetPr>
  <dimension ref="B1:H356"/>
  <sheetViews>
    <sheetView showGridLines="0" showRowColHeaders="0" topLeftCell="A2" workbookViewId="0">
      <selection activeCell="E4" sqref="E4"/>
    </sheetView>
  </sheetViews>
  <sheetFormatPr baseColWidth="10" defaultColWidth="11.42578125" defaultRowHeight="12.75"/>
  <cols>
    <col min="1" max="1" width="0.140625" style="16" customWidth="1"/>
    <col min="2" max="2" width="2.7109375" style="1" customWidth="1"/>
    <col min="3" max="3" width="23.7109375" style="1" customWidth="1"/>
    <col min="4" max="4" width="1.28515625" style="1" customWidth="1"/>
    <col min="5" max="5" width="105.7109375" style="1" customWidth="1"/>
    <col min="6" max="6" width="58.85546875" style="1" customWidth="1"/>
    <col min="7" max="7" width="9.7109375" style="17" customWidth="1"/>
    <col min="8" max="8" width="9.7109375" style="16" customWidth="1"/>
    <col min="9" max="16384" width="11.42578125" style="16"/>
  </cols>
  <sheetData>
    <row r="1" spans="3:8" s="1" customFormat="1" ht="0.6" customHeight="1"/>
    <row r="2" spans="3:8" s="1" customFormat="1" ht="21" customHeight="1">
      <c r="E2" s="46" t="s">
        <v>30</v>
      </c>
      <c r="F2" s="46"/>
    </row>
    <row r="3" spans="3:8" s="1" customFormat="1" ht="15" customHeight="1">
      <c r="E3" s="78" t="s">
        <v>302</v>
      </c>
      <c r="F3" s="8"/>
    </row>
    <row r="4" spans="3:8" s="2" customFormat="1" ht="19.899999999999999" customHeight="1">
      <c r="C4" s="4" t="str">
        <f>Indice!C4</f>
        <v>Demanda de energía eléctrica</v>
      </c>
      <c r="D4" s="4"/>
    </row>
    <row r="5" spans="3:8" s="2" customFormat="1" ht="12.6" customHeight="1">
      <c r="C5" s="3"/>
      <c r="D5" s="5"/>
    </row>
    <row r="6" spans="3:8" s="2" customFormat="1" ht="13.5" customHeight="1">
      <c r="C6" s="3"/>
      <c r="D6" s="6"/>
      <c r="E6" s="7"/>
      <c r="F6" s="7"/>
    </row>
    <row r="7" spans="3:8" s="2" customFormat="1" ht="12.75" customHeight="1">
      <c r="C7" s="353" t="s">
        <v>251</v>
      </c>
      <c r="E7" s="92"/>
      <c r="F7" s="9"/>
    </row>
    <row r="8" spans="3:8" s="2" customFormat="1" ht="12.75" customHeight="1">
      <c r="C8" s="353"/>
      <c r="E8" s="92"/>
      <c r="F8" s="9"/>
    </row>
    <row r="9" spans="3:8" s="2" customFormat="1" ht="12.75" customHeight="1">
      <c r="C9" s="353"/>
      <c r="E9" s="92"/>
      <c r="F9" s="9"/>
    </row>
    <row r="10" spans="3:8" s="2" customFormat="1" ht="12.75" customHeight="1">
      <c r="C10" s="353" t="s">
        <v>252</v>
      </c>
      <c r="E10" s="92"/>
      <c r="F10" s="9"/>
      <c r="H10" s="80"/>
    </row>
    <row r="11" spans="3:8" s="2" customFormat="1" ht="12.75" customHeight="1">
      <c r="C11" s="353"/>
      <c r="E11" s="92"/>
      <c r="F11" s="7"/>
    </row>
    <row r="12" spans="3:8" s="2" customFormat="1" ht="12.75" customHeight="1">
      <c r="C12" s="353"/>
      <c r="D12" s="6"/>
      <c r="E12" s="92"/>
      <c r="F12" s="7"/>
    </row>
    <row r="13" spans="3:8" s="2" customFormat="1" ht="12.75" customHeight="1">
      <c r="C13" s="3"/>
      <c r="D13" s="6"/>
      <c r="E13" s="92"/>
      <c r="F13" s="7"/>
    </row>
    <row r="14" spans="3:8" s="2" customFormat="1" ht="12.75" customHeight="1">
      <c r="C14" s="3"/>
      <c r="D14" s="6"/>
      <c r="E14" s="92"/>
      <c r="F14" s="7"/>
    </row>
    <row r="15" spans="3:8" s="2" customFormat="1" ht="12.75" customHeight="1">
      <c r="C15" s="3"/>
      <c r="D15" s="6"/>
      <c r="E15" s="92"/>
      <c r="F15" s="7"/>
    </row>
    <row r="16" spans="3:8" s="2" customFormat="1" ht="12.75" customHeight="1">
      <c r="C16" s="3"/>
      <c r="D16" s="6"/>
      <c r="E16" s="92"/>
      <c r="F16" s="7"/>
    </row>
    <row r="17" spans="2:8" s="2" customFormat="1" ht="12.75" customHeight="1">
      <c r="C17" s="3"/>
      <c r="D17" s="6"/>
      <c r="E17" s="92"/>
      <c r="F17" s="7"/>
    </row>
    <row r="18" spans="2:8" s="2" customFormat="1" ht="12.75" customHeight="1">
      <c r="C18" s="3"/>
      <c r="D18" s="6"/>
      <c r="E18" s="92"/>
      <c r="F18" s="7"/>
    </row>
    <row r="19" spans="2:8" s="2" customFormat="1" ht="12.75" customHeight="1">
      <c r="C19" s="3"/>
      <c r="D19" s="6"/>
      <c r="E19" s="92"/>
      <c r="F19" s="7"/>
    </row>
    <row r="20" spans="2:8" s="2" customFormat="1" ht="12.75" customHeight="1">
      <c r="C20" s="3"/>
      <c r="D20" s="6"/>
      <c r="E20" s="92"/>
      <c r="F20" s="7"/>
    </row>
    <row r="21" spans="2:8" s="2" customFormat="1" ht="12.75" customHeight="1">
      <c r="C21" s="3"/>
      <c r="D21" s="6"/>
      <c r="E21" s="92"/>
      <c r="F21" s="7"/>
    </row>
    <row r="22" spans="2:8" ht="12.75" customHeight="1">
      <c r="B22" s="2"/>
      <c r="C22" s="3"/>
      <c r="D22" s="9"/>
      <c r="E22" s="7"/>
      <c r="F22" s="9"/>
      <c r="G22" s="15"/>
      <c r="H22" s="1"/>
    </row>
    <row r="23" spans="2:8" ht="12.75" customHeight="1">
      <c r="B23" s="2"/>
      <c r="C23" s="3"/>
      <c r="D23" s="9"/>
      <c r="E23" s="7"/>
      <c r="F23" s="9"/>
      <c r="G23" s="15"/>
      <c r="H23" s="1"/>
    </row>
    <row r="24" spans="2:8" ht="12.75" customHeight="1">
      <c r="B24"/>
      <c r="C24"/>
      <c r="D24"/>
      <c r="E24"/>
      <c r="F24" s="79"/>
      <c r="G24"/>
      <c r="H24"/>
    </row>
    <row r="25" spans="2:8" ht="12.75" customHeight="1">
      <c r="B25"/>
      <c r="C25"/>
      <c r="D25"/>
      <c r="E25"/>
      <c r="F25" s="79"/>
      <c r="G25"/>
      <c r="H25"/>
    </row>
    <row r="26" spans="2:8" ht="12.75" customHeight="1">
      <c r="B26"/>
      <c r="C26"/>
      <c r="D26"/>
      <c r="E26"/>
      <c r="F26"/>
      <c r="G26"/>
      <c r="H26"/>
    </row>
    <row r="27" spans="2:8">
      <c r="B27"/>
      <c r="C27"/>
      <c r="D27"/>
      <c r="E27"/>
      <c r="F27"/>
      <c r="G27"/>
      <c r="H27"/>
    </row>
    <row r="28" spans="2:8">
      <c r="B28"/>
      <c r="C28"/>
      <c r="D28"/>
      <c r="E28"/>
      <c r="F28"/>
      <c r="G28"/>
      <c r="H28"/>
    </row>
    <row r="29" spans="2:8">
      <c r="B29"/>
      <c r="C29"/>
      <c r="D29"/>
      <c r="E29"/>
      <c r="F29"/>
      <c r="G29"/>
      <c r="H29"/>
    </row>
    <row r="30" spans="2:8">
      <c r="B30"/>
      <c r="C30"/>
      <c r="D30"/>
      <c r="E30"/>
      <c r="F30"/>
      <c r="G30"/>
      <c r="H30"/>
    </row>
    <row r="31" spans="2:8">
      <c r="B31"/>
      <c r="C31"/>
      <c r="D31"/>
      <c r="E31"/>
      <c r="F31"/>
      <c r="G31"/>
      <c r="H31"/>
    </row>
    <row r="32" spans="2:8">
      <c r="B32"/>
      <c r="C32"/>
      <c r="D32"/>
      <c r="E32"/>
      <c r="F32"/>
      <c r="G32"/>
      <c r="H32"/>
    </row>
    <row r="33" spans="2:8">
      <c r="B33"/>
      <c r="C33"/>
      <c r="D33"/>
      <c r="E33"/>
      <c r="F33"/>
      <c r="G33"/>
      <c r="H33"/>
    </row>
    <row r="34" spans="2:8">
      <c r="B34"/>
      <c r="C34"/>
      <c r="D34"/>
      <c r="E34"/>
      <c r="F34"/>
      <c r="G34"/>
      <c r="H34"/>
    </row>
    <row r="35" spans="2:8">
      <c r="B35"/>
      <c r="C35"/>
      <c r="D35"/>
      <c r="E35"/>
      <c r="F35"/>
      <c r="G35"/>
      <c r="H35"/>
    </row>
    <row r="36" spans="2:8">
      <c r="B36"/>
      <c r="C36"/>
      <c r="D36"/>
      <c r="E36"/>
      <c r="F36"/>
      <c r="G36"/>
      <c r="H36"/>
    </row>
    <row r="37" spans="2:8">
      <c r="B37"/>
      <c r="C37"/>
      <c r="D37"/>
      <c r="E37"/>
      <c r="F37"/>
      <c r="G37"/>
      <c r="H37"/>
    </row>
    <row r="38" spans="2:8">
      <c r="B38"/>
      <c r="C38"/>
      <c r="D38"/>
      <c r="E38"/>
      <c r="F38"/>
      <c r="G38"/>
      <c r="H38"/>
    </row>
    <row r="39" spans="2:8">
      <c r="B39"/>
      <c r="C39"/>
      <c r="D39"/>
      <c r="E39"/>
      <c r="F39"/>
      <c r="G39"/>
      <c r="H39"/>
    </row>
    <row r="40" spans="2:8">
      <c r="B40"/>
      <c r="C40"/>
      <c r="D40"/>
      <c r="E40"/>
      <c r="F40"/>
      <c r="G40"/>
      <c r="H40"/>
    </row>
    <row r="41" spans="2:8">
      <c r="B41"/>
      <c r="C41"/>
      <c r="D41"/>
      <c r="E41"/>
      <c r="F41"/>
      <c r="G41"/>
      <c r="H41"/>
    </row>
    <row r="42" spans="2:8">
      <c r="B42"/>
      <c r="C42"/>
      <c r="D42"/>
      <c r="E42"/>
      <c r="F42"/>
      <c r="G42"/>
      <c r="H42"/>
    </row>
    <row r="43" spans="2:8">
      <c r="B43"/>
      <c r="C43"/>
      <c r="D43"/>
      <c r="E43"/>
      <c r="F43"/>
      <c r="G43"/>
      <c r="H43"/>
    </row>
    <row r="44" spans="2:8">
      <c r="B44"/>
      <c r="C44"/>
      <c r="D44"/>
      <c r="E44"/>
      <c r="F44"/>
      <c r="G44"/>
      <c r="H44"/>
    </row>
    <row r="45" spans="2:8">
      <c r="B45"/>
      <c r="C45"/>
      <c r="D45"/>
      <c r="E45"/>
      <c r="F45"/>
      <c r="G45"/>
      <c r="H45"/>
    </row>
    <row r="46" spans="2:8">
      <c r="B46"/>
      <c r="C46"/>
      <c r="D46"/>
      <c r="E46"/>
      <c r="F46"/>
      <c r="G46"/>
      <c r="H46"/>
    </row>
    <row r="47" spans="2:8">
      <c r="B47"/>
      <c r="C47"/>
      <c r="D47"/>
      <c r="E47"/>
      <c r="F47"/>
      <c r="G47"/>
      <c r="H47"/>
    </row>
    <row r="48" spans="2:8">
      <c r="B48"/>
      <c r="C48"/>
      <c r="D48"/>
      <c r="E48"/>
      <c r="F48"/>
      <c r="G48"/>
      <c r="H48"/>
    </row>
    <row r="49" spans="2:8">
      <c r="B49"/>
      <c r="C49"/>
      <c r="D49"/>
      <c r="E49"/>
      <c r="F49"/>
      <c r="G49"/>
      <c r="H49"/>
    </row>
    <row r="50" spans="2:8">
      <c r="B50"/>
      <c r="C50"/>
      <c r="D50"/>
      <c r="E50"/>
      <c r="F50"/>
      <c r="G50"/>
      <c r="H50"/>
    </row>
    <row r="51" spans="2:8">
      <c r="B51"/>
      <c r="C51"/>
      <c r="D51"/>
      <c r="E51"/>
      <c r="F51"/>
      <c r="G51"/>
      <c r="H51"/>
    </row>
    <row r="52" spans="2:8">
      <c r="B52"/>
      <c r="C52"/>
      <c r="D52"/>
      <c r="E52"/>
      <c r="F52"/>
      <c r="G52"/>
      <c r="H52"/>
    </row>
    <row r="53" spans="2:8">
      <c r="B53"/>
      <c r="C53"/>
      <c r="D53"/>
      <c r="E53"/>
      <c r="F53"/>
      <c r="G53"/>
      <c r="H53"/>
    </row>
    <row r="54" spans="2:8">
      <c r="B54"/>
      <c r="C54"/>
      <c r="D54"/>
      <c r="E54"/>
      <c r="F54"/>
      <c r="G54"/>
      <c r="H54"/>
    </row>
    <row r="55" spans="2:8">
      <c r="B55"/>
      <c r="C55"/>
      <c r="D55"/>
      <c r="E55"/>
      <c r="F55"/>
      <c r="G55"/>
      <c r="H55"/>
    </row>
    <row r="56" spans="2:8">
      <c r="B56"/>
      <c r="C56"/>
      <c r="D56"/>
      <c r="E56"/>
      <c r="F56"/>
      <c r="G56"/>
      <c r="H56"/>
    </row>
    <row r="57" spans="2:8">
      <c r="B57"/>
      <c r="C57"/>
      <c r="D57"/>
      <c r="E57"/>
      <c r="F57"/>
      <c r="G57"/>
      <c r="H57"/>
    </row>
    <row r="58" spans="2:8">
      <c r="B58"/>
      <c r="C58"/>
      <c r="D58"/>
      <c r="E58"/>
      <c r="F58"/>
      <c r="G58"/>
      <c r="H58"/>
    </row>
    <row r="59" spans="2:8">
      <c r="B59"/>
      <c r="C59"/>
      <c r="D59"/>
      <c r="E59"/>
      <c r="F59"/>
      <c r="G59"/>
      <c r="H59"/>
    </row>
    <row r="60" spans="2:8">
      <c r="B60"/>
      <c r="C60"/>
      <c r="D60"/>
      <c r="E60"/>
      <c r="F60"/>
      <c r="G60"/>
      <c r="H60"/>
    </row>
    <row r="61" spans="2:8">
      <c r="B61"/>
      <c r="C61"/>
      <c r="D61"/>
      <c r="E61"/>
      <c r="F61"/>
      <c r="G61"/>
      <c r="H61"/>
    </row>
    <row r="62" spans="2:8">
      <c r="B62"/>
      <c r="C62"/>
      <c r="D62"/>
      <c r="E62"/>
      <c r="F62"/>
      <c r="G62"/>
      <c r="H62"/>
    </row>
    <row r="63" spans="2:8">
      <c r="B63"/>
      <c r="C63"/>
      <c r="D63"/>
      <c r="E63"/>
      <c r="F63"/>
      <c r="G63"/>
      <c r="H63"/>
    </row>
    <row r="64" spans="2:8">
      <c r="B64"/>
      <c r="C64"/>
      <c r="D64"/>
      <c r="E64"/>
      <c r="F64"/>
      <c r="G64"/>
      <c r="H64"/>
    </row>
    <row r="65" spans="2:8">
      <c r="B65"/>
      <c r="C65"/>
      <c r="D65"/>
      <c r="E65"/>
      <c r="F65"/>
      <c r="G65"/>
      <c r="H65"/>
    </row>
    <row r="66" spans="2:8">
      <c r="B66"/>
      <c r="C66"/>
      <c r="D66"/>
      <c r="E66"/>
      <c r="F66"/>
      <c r="G66"/>
      <c r="H66"/>
    </row>
    <row r="67" spans="2:8">
      <c r="B67"/>
      <c r="C67"/>
      <c r="D67"/>
      <c r="E67"/>
      <c r="F67"/>
      <c r="G67"/>
      <c r="H67"/>
    </row>
    <row r="68" spans="2:8">
      <c r="B68"/>
      <c r="C68"/>
      <c r="D68"/>
      <c r="E68"/>
      <c r="F68"/>
      <c r="G68"/>
      <c r="H68"/>
    </row>
    <row r="69" spans="2:8">
      <c r="B69"/>
      <c r="C69"/>
      <c r="D69"/>
      <c r="E69"/>
      <c r="F69"/>
      <c r="G69"/>
      <c r="H69"/>
    </row>
    <row r="70" spans="2:8">
      <c r="B70"/>
      <c r="C70"/>
      <c r="D70"/>
      <c r="E70"/>
      <c r="F70"/>
      <c r="G70"/>
      <c r="H70"/>
    </row>
    <row r="71" spans="2:8">
      <c r="B71"/>
      <c r="C71"/>
      <c r="D71"/>
      <c r="E71"/>
      <c r="F71"/>
      <c r="G71"/>
      <c r="H71"/>
    </row>
    <row r="72" spans="2:8">
      <c r="B72"/>
      <c r="C72"/>
      <c r="D72"/>
      <c r="E72"/>
      <c r="F72"/>
      <c r="G72"/>
      <c r="H72"/>
    </row>
    <row r="73" spans="2:8">
      <c r="B73"/>
      <c r="C73"/>
      <c r="D73"/>
      <c r="E73"/>
      <c r="F73"/>
      <c r="G73"/>
      <c r="H73"/>
    </row>
    <row r="74" spans="2:8">
      <c r="B74"/>
      <c r="C74"/>
      <c r="D74"/>
      <c r="E74"/>
      <c r="F74"/>
      <c r="G74"/>
      <c r="H74"/>
    </row>
    <row r="75" spans="2:8">
      <c r="B75"/>
      <c r="C75"/>
      <c r="D75"/>
      <c r="E75"/>
      <c r="F75"/>
      <c r="G75"/>
      <c r="H75"/>
    </row>
    <row r="76" spans="2:8">
      <c r="B76"/>
      <c r="C76"/>
      <c r="D76"/>
      <c r="E76"/>
      <c r="F76"/>
      <c r="G76"/>
      <c r="H76"/>
    </row>
    <row r="77" spans="2:8">
      <c r="B77"/>
      <c r="C77"/>
      <c r="D77"/>
      <c r="E77"/>
      <c r="F77"/>
      <c r="G77"/>
      <c r="H77"/>
    </row>
    <row r="78" spans="2:8">
      <c r="B78"/>
      <c r="C78"/>
      <c r="D78"/>
      <c r="E78"/>
      <c r="F78"/>
      <c r="G78"/>
      <c r="H78"/>
    </row>
    <row r="79" spans="2:8">
      <c r="B79"/>
      <c r="C79"/>
      <c r="D79"/>
      <c r="E79"/>
      <c r="F79"/>
      <c r="G79"/>
      <c r="H79"/>
    </row>
    <row r="80" spans="2:8">
      <c r="B80"/>
      <c r="C80"/>
      <c r="D80"/>
      <c r="E80"/>
      <c r="F80"/>
      <c r="G80"/>
      <c r="H80"/>
    </row>
    <row r="81" spans="2:8">
      <c r="B81"/>
      <c r="C81"/>
      <c r="D81"/>
      <c r="E81"/>
      <c r="F81"/>
      <c r="G81"/>
      <c r="H81"/>
    </row>
    <row r="82" spans="2:8">
      <c r="B82"/>
      <c r="C82"/>
      <c r="D82"/>
      <c r="E82"/>
      <c r="F82"/>
      <c r="G82"/>
      <c r="H82"/>
    </row>
    <row r="83" spans="2:8">
      <c r="B83"/>
      <c r="C83"/>
      <c r="D83"/>
      <c r="E83"/>
      <c r="F83"/>
      <c r="G83"/>
      <c r="H83"/>
    </row>
    <row r="84" spans="2:8">
      <c r="B84"/>
      <c r="C84"/>
      <c r="D84"/>
      <c r="E84"/>
      <c r="F84"/>
      <c r="G84"/>
      <c r="H84"/>
    </row>
    <row r="85" spans="2:8">
      <c r="B85"/>
      <c r="C85"/>
      <c r="D85"/>
      <c r="E85"/>
      <c r="F85"/>
      <c r="G85"/>
      <c r="H85"/>
    </row>
    <row r="86" spans="2:8">
      <c r="B86"/>
      <c r="C86"/>
      <c r="D86"/>
      <c r="E86"/>
      <c r="F86"/>
      <c r="G86"/>
      <c r="H86"/>
    </row>
    <row r="87" spans="2:8">
      <c r="B87"/>
      <c r="C87"/>
      <c r="D87"/>
      <c r="E87"/>
      <c r="F87"/>
      <c r="G87"/>
      <c r="H87"/>
    </row>
    <row r="88" spans="2:8">
      <c r="B88"/>
      <c r="C88"/>
      <c r="D88"/>
      <c r="E88"/>
      <c r="F88"/>
      <c r="G88"/>
      <c r="H88"/>
    </row>
    <row r="89" spans="2:8">
      <c r="B89"/>
      <c r="C89"/>
      <c r="D89"/>
      <c r="E89"/>
      <c r="F89"/>
      <c r="G89"/>
      <c r="H89"/>
    </row>
    <row r="90" spans="2:8">
      <c r="B90"/>
      <c r="C90"/>
      <c r="D90"/>
      <c r="E90"/>
      <c r="F90"/>
      <c r="G90"/>
      <c r="H90"/>
    </row>
    <row r="91" spans="2:8">
      <c r="B91"/>
      <c r="C91"/>
      <c r="D91"/>
      <c r="E91"/>
      <c r="F91"/>
      <c r="G91"/>
      <c r="H91"/>
    </row>
    <row r="92" spans="2:8">
      <c r="B92"/>
      <c r="C92"/>
      <c r="D92"/>
      <c r="E92"/>
      <c r="F92"/>
      <c r="G92"/>
      <c r="H92"/>
    </row>
    <row r="93" spans="2:8">
      <c r="B93"/>
      <c r="C93"/>
      <c r="D93"/>
      <c r="E93"/>
      <c r="F93"/>
      <c r="G93"/>
      <c r="H93"/>
    </row>
    <row r="94" spans="2:8">
      <c r="B94"/>
      <c r="C94"/>
      <c r="D94"/>
      <c r="E94"/>
      <c r="F94"/>
      <c r="G94"/>
      <c r="H94"/>
    </row>
    <row r="95" spans="2:8">
      <c r="B95"/>
      <c r="C95"/>
      <c r="D95"/>
      <c r="E95"/>
      <c r="F95"/>
      <c r="G95"/>
      <c r="H95"/>
    </row>
    <row r="96" spans="2:8">
      <c r="B96"/>
      <c r="C96"/>
      <c r="D96"/>
      <c r="E96"/>
      <c r="F96"/>
      <c r="G96"/>
      <c r="H96"/>
    </row>
    <row r="97" spans="2:8">
      <c r="B97"/>
      <c r="C97"/>
      <c r="D97"/>
      <c r="E97"/>
      <c r="F97"/>
      <c r="G97"/>
      <c r="H97"/>
    </row>
    <row r="98" spans="2:8">
      <c r="B98"/>
      <c r="C98"/>
      <c r="D98"/>
      <c r="E98"/>
      <c r="F98"/>
      <c r="G98"/>
      <c r="H98"/>
    </row>
    <row r="99" spans="2:8">
      <c r="B99"/>
      <c r="C99"/>
      <c r="D99"/>
      <c r="E99"/>
      <c r="F99"/>
      <c r="G99"/>
      <c r="H99"/>
    </row>
    <row r="100" spans="2:8">
      <c r="B100"/>
      <c r="C100"/>
      <c r="D100"/>
      <c r="E100"/>
      <c r="F100"/>
      <c r="G100"/>
      <c r="H100"/>
    </row>
    <row r="101" spans="2:8">
      <c r="B101"/>
      <c r="C101"/>
      <c r="D101"/>
      <c r="E101"/>
      <c r="F101"/>
      <c r="G101"/>
      <c r="H101"/>
    </row>
    <row r="102" spans="2:8">
      <c r="B102"/>
      <c r="C102"/>
      <c r="D102"/>
      <c r="E102"/>
      <c r="F102"/>
      <c r="G102"/>
      <c r="H102"/>
    </row>
    <row r="103" spans="2:8">
      <c r="B103"/>
      <c r="C103"/>
      <c r="D103"/>
      <c r="E103"/>
      <c r="F103"/>
      <c r="G103"/>
      <c r="H103"/>
    </row>
    <row r="104" spans="2:8">
      <c r="B104"/>
      <c r="C104"/>
      <c r="D104"/>
      <c r="E104"/>
      <c r="F104"/>
      <c r="G104"/>
      <c r="H104"/>
    </row>
    <row r="105" spans="2:8">
      <c r="B105"/>
      <c r="C105"/>
      <c r="D105"/>
      <c r="E105"/>
      <c r="F105"/>
      <c r="G105"/>
      <c r="H105"/>
    </row>
    <row r="106" spans="2:8">
      <c r="B106"/>
      <c r="C106"/>
      <c r="D106"/>
      <c r="E106"/>
      <c r="F106"/>
      <c r="G106"/>
      <c r="H106"/>
    </row>
    <row r="107" spans="2:8">
      <c r="B107"/>
      <c r="C107"/>
      <c r="D107"/>
      <c r="E107"/>
      <c r="F107"/>
      <c r="G107"/>
      <c r="H107"/>
    </row>
    <row r="108" spans="2:8">
      <c r="B108"/>
      <c r="C108"/>
      <c r="D108"/>
      <c r="E108"/>
      <c r="F108"/>
      <c r="G108"/>
      <c r="H108"/>
    </row>
    <row r="109" spans="2:8">
      <c r="B109"/>
      <c r="C109"/>
      <c r="D109"/>
      <c r="E109"/>
      <c r="F109"/>
      <c r="G109"/>
      <c r="H109"/>
    </row>
    <row r="110" spans="2:8">
      <c r="B110"/>
      <c r="C110"/>
      <c r="D110"/>
      <c r="E110"/>
      <c r="F110"/>
      <c r="G110"/>
      <c r="H110"/>
    </row>
    <row r="111" spans="2:8">
      <c r="B111"/>
      <c r="C111"/>
      <c r="D111"/>
      <c r="E111"/>
      <c r="F111"/>
      <c r="G111"/>
      <c r="H111"/>
    </row>
    <row r="112" spans="2:8">
      <c r="B112"/>
      <c r="C112"/>
      <c r="D112"/>
      <c r="E112"/>
      <c r="F112"/>
      <c r="G112"/>
      <c r="H112"/>
    </row>
    <row r="113" spans="2:8">
      <c r="B113"/>
      <c r="C113"/>
      <c r="D113"/>
      <c r="E113"/>
      <c r="F113"/>
      <c r="G113"/>
      <c r="H113"/>
    </row>
    <row r="114" spans="2:8">
      <c r="B114"/>
      <c r="C114"/>
      <c r="D114"/>
      <c r="E114"/>
      <c r="F114"/>
      <c r="G114"/>
      <c r="H114"/>
    </row>
    <row r="115" spans="2:8">
      <c r="B115"/>
      <c r="C115"/>
      <c r="D115"/>
      <c r="E115"/>
      <c r="F115"/>
      <c r="G115"/>
      <c r="H115"/>
    </row>
    <row r="116" spans="2:8">
      <c r="B116"/>
      <c r="C116"/>
      <c r="D116"/>
      <c r="E116"/>
      <c r="F116"/>
      <c r="G116"/>
      <c r="H116"/>
    </row>
    <row r="117" spans="2:8">
      <c r="B117"/>
      <c r="C117"/>
      <c r="D117"/>
      <c r="E117"/>
      <c r="F117"/>
      <c r="G117"/>
      <c r="H117"/>
    </row>
    <row r="118" spans="2:8">
      <c r="B118"/>
      <c r="C118"/>
      <c r="D118"/>
      <c r="E118"/>
      <c r="F118"/>
      <c r="G118"/>
      <c r="H118"/>
    </row>
    <row r="119" spans="2:8">
      <c r="B119"/>
      <c r="C119"/>
      <c r="D119"/>
      <c r="E119"/>
      <c r="F119"/>
      <c r="G119"/>
      <c r="H119"/>
    </row>
    <row r="120" spans="2:8">
      <c r="B120"/>
      <c r="C120"/>
      <c r="D120"/>
      <c r="E120"/>
      <c r="F120"/>
      <c r="G120"/>
      <c r="H120"/>
    </row>
    <row r="121" spans="2:8">
      <c r="B121"/>
      <c r="C121"/>
      <c r="D121"/>
      <c r="E121"/>
      <c r="F121"/>
      <c r="G121"/>
      <c r="H121"/>
    </row>
    <row r="122" spans="2:8">
      <c r="B122"/>
      <c r="C122"/>
      <c r="D122"/>
      <c r="E122"/>
      <c r="F122"/>
      <c r="G122"/>
      <c r="H122"/>
    </row>
    <row r="123" spans="2:8">
      <c r="B123"/>
      <c r="C123"/>
      <c r="D123"/>
      <c r="E123"/>
      <c r="F123"/>
      <c r="G123"/>
      <c r="H123"/>
    </row>
    <row r="124" spans="2:8">
      <c r="B124"/>
      <c r="C124"/>
      <c r="D124"/>
      <c r="E124"/>
      <c r="F124"/>
      <c r="G124"/>
      <c r="H124"/>
    </row>
    <row r="125" spans="2:8">
      <c r="B125"/>
      <c r="C125"/>
      <c r="D125"/>
      <c r="E125"/>
      <c r="F125"/>
      <c r="G125"/>
      <c r="H125"/>
    </row>
    <row r="126" spans="2:8">
      <c r="B126"/>
      <c r="C126"/>
      <c r="D126"/>
      <c r="E126"/>
      <c r="F126"/>
      <c r="G126"/>
      <c r="H126"/>
    </row>
    <row r="127" spans="2:8">
      <c r="B127"/>
      <c r="C127"/>
      <c r="D127"/>
      <c r="E127"/>
      <c r="F127"/>
      <c r="G127"/>
      <c r="H127"/>
    </row>
    <row r="128" spans="2:8">
      <c r="B128"/>
      <c r="C128"/>
      <c r="D128"/>
      <c r="E128"/>
      <c r="F128"/>
      <c r="G128"/>
      <c r="H128"/>
    </row>
    <row r="129" spans="2:8">
      <c r="B129"/>
      <c r="C129"/>
      <c r="D129"/>
      <c r="E129"/>
      <c r="F129"/>
      <c r="G129"/>
      <c r="H129"/>
    </row>
    <row r="130" spans="2:8">
      <c r="B130"/>
      <c r="C130"/>
      <c r="D130"/>
      <c r="E130"/>
      <c r="F130"/>
      <c r="G130"/>
      <c r="H130"/>
    </row>
    <row r="131" spans="2:8">
      <c r="B131"/>
      <c r="C131"/>
      <c r="D131"/>
      <c r="E131"/>
      <c r="F131"/>
      <c r="G131"/>
      <c r="H131"/>
    </row>
    <row r="132" spans="2:8">
      <c r="B132"/>
      <c r="C132"/>
      <c r="D132"/>
      <c r="E132"/>
      <c r="F132"/>
      <c r="G132"/>
      <c r="H132"/>
    </row>
    <row r="133" spans="2:8">
      <c r="B133"/>
      <c r="C133"/>
      <c r="D133"/>
      <c r="E133"/>
      <c r="F133"/>
      <c r="G133"/>
      <c r="H133"/>
    </row>
    <row r="134" spans="2:8">
      <c r="B134"/>
      <c r="C134"/>
      <c r="D134"/>
      <c r="E134"/>
      <c r="F134"/>
      <c r="G134"/>
      <c r="H134"/>
    </row>
    <row r="135" spans="2:8">
      <c r="B135"/>
      <c r="C135"/>
      <c r="D135"/>
      <c r="E135"/>
      <c r="F135"/>
      <c r="G135"/>
      <c r="H135"/>
    </row>
    <row r="136" spans="2:8">
      <c r="B136"/>
      <c r="C136"/>
      <c r="D136"/>
      <c r="E136"/>
      <c r="F136"/>
      <c r="G136"/>
      <c r="H136"/>
    </row>
    <row r="137" spans="2:8">
      <c r="B137"/>
      <c r="C137"/>
      <c r="D137"/>
      <c r="E137"/>
      <c r="F137"/>
      <c r="G137"/>
      <c r="H137"/>
    </row>
    <row r="138" spans="2:8">
      <c r="B138"/>
      <c r="C138"/>
      <c r="D138"/>
      <c r="E138"/>
      <c r="F138"/>
      <c r="G138"/>
      <c r="H138"/>
    </row>
    <row r="139" spans="2:8">
      <c r="B139"/>
      <c r="C139"/>
      <c r="D139"/>
      <c r="E139"/>
      <c r="F139"/>
      <c r="G139"/>
      <c r="H139"/>
    </row>
    <row r="140" spans="2:8">
      <c r="B140"/>
      <c r="C140"/>
      <c r="D140"/>
      <c r="E140"/>
      <c r="F140"/>
      <c r="G140"/>
      <c r="H140"/>
    </row>
    <row r="141" spans="2:8">
      <c r="B141"/>
      <c r="C141"/>
      <c r="D141"/>
      <c r="E141"/>
      <c r="F141"/>
      <c r="G141"/>
      <c r="H141"/>
    </row>
    <row r="142" spans="2:8">
      <c r="B142"/>
      <c r="C142"/>
      <c r="D142"/>
      <c r="E142"/>
      <c r="F142"/>
      <c r="G142"/>
      <c r="H142"/>
    </row>
    <row r="143" spans="2:8">
      <c r="B143"/>
      <c r="C143"/>
      <c r="D143"/>
      <c r="E143"/>
      <c r="F143"/>
      <c r="G143"/>
      <c r="H143"/>
    </row>
    <row r="144" spans="2:8">
      <c r="B144"/>
      <c r="C144"/>
      <c r="D144"/>
      <c r="E144"/>
      <c r="F144"/>
      <c r="G144"/>
      <c r="H144"/>
    </row>
    <row r="145" spans="2:8">
      <c r="B145"/>
      <c r="C145"/>
      <c r="D145"/>
      <c r="E145"/>
      <c r="F145"/>
      <c r="G145"/>
      <c r="H145"/>
    </row>
    <row r="146" spans="2:8">
      <c r="B146"/>
      <c r="C146"/>
      <c r="D146"/>
      <c r="E146"/>
      <c r="F146"/>
      <c r="G146"/>
      <c r="H146"/>
    </row>
    <row r="147" spans="2:8">
      <c r="B147"/>
      <c r="C147"/>
      <c r="D147"/>
      <c r="E147"/>
      <c r="F147"/>
      <c r="G147"/>
      <c r="H147"/>
    </row>
    <row r="148" spans="2:8">
      <c r="B148"/>
      <c r="C148"/>
      <c r="D148"/>
      <c r="E148"/>
      <c r="F148"/>
      <c r="G148"/>
      <c r="H148"/>
    </row>
    <row r="149" spans="2:8">
      <c r="B149"/>
      <c r="C149"/>
      <c r="D149"/>
      <c r="E149"/>
      <c r="F149"/>
      <c r="G149"/>
      <c r="H149"/>
    </row>
    <row r="150" spans="2:8">
      <c r="B150"/>
      <c r="C150"/>
      <c r="D150"/>
      <c r="E150"/>
      <c r="F150"/>
      <c r="G150"/>
      <c r="H150"/>
    </row>
    <row r="151" spans="2:8">
      <c r="B151"/>
      <c r="C151"/>
      <c r="D151"/>
      <c r="E151"/>
      <c r="F151"/>
      <c r="G151"/>
      <c r="H151"/>
    </row>
    <row r="152" spans="2:8">
      <c r="B152"/>
      <c r="C152"/>
      <c r="D152"/>
      <c r="E152"/>
      <c r="F152"/>
      <c r="G152"/>
      <c r="H152"/>
    </row>
    <row r="153" spans="2:8">
      <c r="B153"/>
      <c r="C153"/>
      <c r="D153"/>
      <c r="E153"/>
      <c r="F153"/>
      <c r="G153"/>
      <c r="H153"/>
    </row>
    <row r="154" spans="2:8">
      <c r="B154"/>
      <c r="C154"/>
      <c r="D154"/>
      <c r="E154"/>
      <c r="F154"/>
      <c r="G154"/>
      <c r="H154"/>
    </row>
    <row r="155" spans="2:8">
      <c r="B155"/>
      <c r="C155"/>
      <c r="D155"/>
      <c r="E155"/>
      <c r="F155"/>
      <c r="G155"/>
      <c r="H155"/>
    </row>
    <row r="156" spans="2:8">
      <c r="B156"/>
      <c r="C156"/>
      <c r="D156"/>
      <c r="E156"/>
      <c r="F156"/>
      <c r="G156"/>
      <c r="H156"/>
    </row>
    <row r="157" spans="2:8">
      <c r="B157"/>
      <c r="C157"/>
      <c r="D157"/>
      <c r="E157"/>
      <c r="F157"/>
      <c r="G157"/>
      <c r="H157"/>
    </row>
    <row r="158" spans="2:8">
      <c r="B158"/>
      <c r="C158"/>
      <c r="D158"/>
      <c r="E158"/>
      <c r="F158"/>
      <c r="G158"/>
      <c r="H158"/>
    </row>
    <row r="159" spans="2:8">
      <c r="B159"/>
      <c r="C159"/>
      <c r="D159"/>
      <c r="E159"/>
      <c r="F159"/>
      <c r="G159"/>
      <c r="H159"/>
    </row>
    <row r="160" spans="2:8">
      <c r="B160"/>
      <c r="C160"/>
      <c r="D160"/>
      <c r="E160"/>
      <c r="F160"/>
      <c r="G160"/>
      <c r="H160"/>
    </row>
    <row r="161" spans="2:8">
      <c r="B161"/>
      <c r="C161"/>
      <c r="D161"/>
      <c r="E161"/>
      <c r="F161"/>
      <c r="G161"/>
      <c r="H161"/>
    </row>
    <row r="162" spans="2:8">
      <c r="B162"/>
      <c r="C162"/>
      <c r="D162"/>
      <c r="E162"/>
      <c r="F162"/>
      <c r="G162"/>
      <c r="H162"/>
    </row>
    <row r="163" spans="2:8">
      <c r="B163"/>
      <c r="C163"/>
      <c r="D163"/>
      <c r="E163"/>
      <c r="F163"/>
      <c r="G163"/>
      <c r="H163"/>
    </row>
    <row r="164" spans="2:8">
      <c r="B164"/>
      <c r="C164"/>
      <c r="D164"/>
      <c r="E164"/>
      <c r="F164"/>
      <c r="G164"/>
      <c r="H164"/>
    </row>
    <row r="165" spans="2:8">
      <c r="B165"/>
      <c r="C165"/>
      <c r="D165"/>
      <c r="E165"/>
      <c r="F165"/>
      <c r="G165"/>
      <c r="H165"/>
    </row>
    <row r="166" spans="2:8">
      <c r="B166"/>
      <c r="C166"/>
      <c r="D166"/>
      <c r="E166"/>
      <c r="F166"/>
      <c r="G166"/>
      <c r="H166"/>
    </row>
    <row r="167" spans="2:8">
      <c r="B167"/>
      <c r="C167"/>
      <c r="D167"/>
      <c r="E167"/>
      <c r="F167"/>
      <c r="G167"/>
      <c r="H167"/>
    </row>
    <row r="168" spans="2:8">
      <c r="B168"/>
      <c r="C168"/>
      <c r="D168"/>
      <c r="E168"/>
      <c r="F168"/>
      <c r="G168"/>
      <c r="H168"/>
    </row>
    <row r="169" spans="2:8">
      <c r="B169"/>
      <c r="C169"/>
      <c r="D169"/>
      <c r="E169"/>
      <c r="F169"/>
      <c r="G169"/>
      <c r="H169"/>
    </row>
    <row r="170" spans="2:8">
      <c r="B170"/>
      <c r="C170"/>
      <c r="D170"/>
      <c r="E170"/>
      <c r="F170"/>
      <c r="G170"/>
      <c r="H170"/>
    </row>
    <row r="171" spans="2:8">
      <c r="B171"/>
      <c r="C171"/>
      <c r="D171"/>
      <c r="E171"/>
      <c r="F171"/>
      <c r="G171"/>
      <c r="H171"/>
    </row>
    <row r="172" spans="2:8">
      <c r="B172"/>
      <c r="C172"/>
      <c r="D172"/>
      <c r="E172"/>
      <c r="F172"/>
      <c r="G172"/>
      <c r="H172"/>
    </row>
    <row r="173" spans="2:8">
      <c r="B173"/>
      <c r="C173"/>
      <c r="D173"/>
      <c r="E173"/>
      <c r="F173"/>
      <c r="G173"/>
      <c r="H173"/>
    </row>
    <row r="174" spans="2:8">
      <c r="B174"/>
      <c r="C174"/>
      <c r="D174"/>
      <c r="E174"/>
      <c r="F174"/>
      <c r="G174"/>
      <c r="H174"/>
    </row>
    <row r="175" spans="2:8">
      <c r="B175"/>
      <c r="C175"/>
      <c r="D175"/>
      <c r="E175"/>
      <c r="F175"/>
      <c r="G175"/>
      <c r="H175"/>
    </row>
    <row r="176" spans="2:8">
      <c r="B176"/>
      <c r="C176"/>
      <c r="D176"/>
      <c r="E176"/>
      <c r="F176"/>
      <c r="G176"/>
      <c r="H176"/>
    </row>
    <row r="177" spans="2:8">
      <c r="B177"/>
      <c r="C177"/>
      <c r="D177"/>
      <c r="E177"/>
      <c r="F177"/>
      <c r="G177"/>
      <c r="H177"/>
    </row>
    <row r="178" spans="2:8">
      <c r="B178"/>
      <c r="C178"/>
      <c r="D178"/>
      <c r="E178"/>
      <c r="F178"/>
      <c r="G178"/>
      <c r="H178"/>
    </row>
    <row r="179" spans="2:8">
      <c r="B179"/>
      <c r="C179"/>
      <c r="D179"/>
      <c r="E179"/>
      <c r="F179"/>
      <c r="G179"/>
      <c r="H179"/>
    </row>
    <row r="180" spans="2:8">
      <c r="B180"/>
      <c r="C180"/>
      <c r="D180"/>
      <c r="E180"/>
      <c r="F180"/>
      <c r="G180"/>
      <c r="H180"/>
    </row>
    <row r="181" spans="2:8">
      <c r="B181"/>
      <c r="C181"/>
      <c r="D181"/>
      <c r="E181"/>
      <c r="F181"/>
      <c r="G181"/>
      <c r="H181"/>
    </row>
    <row r="182" spans="2:8">
      <c r="B182"/>
      <c r="C182"/>
      <c r="D182"/>
      <c r="E182"/>
      <c r="F182"/>
      <c r="G182"/>
      <c r="H182"/>
    </row>
    <row r="183" spans="2:8">
      <c r="B183"/>
      <c r="C183"/>
      <c r="D183"/>
      <c r="E183"/>
      <c r="F183"/>
      <c r="G183"/>
      <c r="H183"/>
    </row>
    <row r="184" spans="2:8">
      <c r="B184"/>
      <c r="C184"/>
      <c r="D184"/>
      <c r="E184"/>
      <c r="F184"/>
      <c r="G184"/>
      <c r="H184"/>
    </row>
    <row r="185" spans="2:8">
      <c r="B185"/>
      <c r="C185"/>
      <c r="D185"/>
      <c r="E185"/>
      <c r="F185"/>
      <c r="G185"/>
      <c r="H185"/>
    </row>
    <row r="186" spans="2:8">
      <c r="B186"/>
      <c r="C186"/>
      <c r="D186"/>
      <c r="E186"/>
      <c r="F186"/>
      <c r="G186"/>
      <c r="H186"/>
    </row>
    <row r="187" spans="2:8">
      <c r="B187"/>
      <c r="C187"/>
      <c r="D187"/>
      <c r="E187"/>
      <c r="F187"/>
      <c r="G187"/>
      <c r="H187"/>
    </row>
    <row r="188" spans="2:8">
      <c r="B188"/>
      <c r="C188"/>
      <c r="D188"/>
      <c r="E188"/>
      <c r="F188"/>
      <c r="G188"/>
      <c r="H188"/>
    </row>
    <row r="189" spans="2:8">
      <c r="B189"/>
      <c r="C189"/>
      <c r="D189"/>
      <c r="E189"/>
      <c r="F189"/>
      <c r="G189"/>
      <c r="H189"/>
    </row>
    <row r="190" spans="2:8">
      <c r="B190"/>
      <c r="C190"/>
      <c r="D190"/>
      <c r="E190"/>
      <c r="F190"/>
      <c r="G190"/>
      <c r="H190"/>
    </row>
    <row r="191" spans="2:8">
      <c r="B191"/>
      <c r="C191"/>
      <c r="D191"/>
      <c r="E191"/>
      <c r="F191"/>
      <c r="G191"/>
      <c r="H191"/>
    </row>
    <row r="192" spans="2:8">
      <c r="B192"/>
      <c r="C192"/>
      <c r="D192"/>
      <c r="E192"/>
      <c r="F192"/>
      <c r="G192"/>
      <c r="H192"/>
    </row>
    <row r="193" spans="2:8">
      <c r="B193"/>
      <c r="C193"/>
      <c r="D193"/>
      <c r="E193"/>
      <c r="F193"/>
      <c r="G193"/>
      <c r="H193"/>
    </row>
    <row r="194" spans="2:8">
      <c r="B194"/>
      <c r="C194"/>
      <c r="D194"/>
      <c r="E194"/>
      <c r="F194"/>
      <c r="G194"/>
      <c r="H194"/>
    </row>
    <row r="195" spans="2:8">
      <c r="B195"/>
      <c r="C195"/>
      <c r="D195"/>
      <c r="E195"/>
      <c r="F195"/>
      <c r="G195"/>
      <c r="H195"/>
    </row>
    <row r="196" spans="2:8">
      <c r="B196"/>
      <c r="C196"/>
      <c r="D196"/>
      <c r="E196"/>
      <c r="F196"/>
      <c r="G196"/>
      <c r="H196"/>
    </row>
    <row r="197" spans="2:8">
      <c r="B197"/>
      <c r="C197"/>
      <c r="D197"/>
      <c r="E197"/>
      <c r="F197"/>
      <c r="G197"/>
      <c r="H197"/>
    </row>
    <row r="198" spans="2:8">
      <c r="B198"/>
      <c r="C198"/>
      <c r="D198"/>
      <c r="E198"/>
      <c r="F198"/>
      <c r="G198"/>
      <c r="H198"/>
    </row>
    <row r="199" spans="2:8">
      <c r="B199"/>
      <c r="C199"/>
      <c r="D199"/>
      <c r="E199"/>
      <c r="F199"/>
      <c r="G199"/>
      <c r="H199"/>
    </row>
    <row r="200" spans="2:8">
      <c r="B200"/>
      <c r="C200"/>
      <c r="D200"/>
      <c r="E200"/>
      <c r="F200"/>
      <c r="G200"/>
      <c r="H200"/>
    </row>
    <row r="201" spans="2:8">
      <c r="B201"/>
      <c r="C201"/>
      <c r="D201"/>
      <c r="E201"/>
      <c r="F201"/>
      <c r="G201"/>
      <c r="H201"/>
    </row>
    <row r="202" spans="2:8">
      <c r="B202"/>
      <c r="C202"/>
      <c r="D202"/>
      <c r="E202"/>
      <c r="F202"/>
      <c r="G202"/>
      <c r="H202"/>
    </row>
    <row r="203" spans="2:8">
      <c r="B203"/>
      <c r="C203"/>
      <c r="D203"/>
      <c r="E203"/>
      <c r="F203"/>
      <c r="G203"/>
      <c r="H203"/>
    </row>
    <row r="204" spans="2:8">
      <c r="B204"/>
      <c r="C204"/>
      <c r="D204"/>
      <c r="E204"/>
      <c r="F204"/>
      <c r="G204"/>
      <c r="H204"/>
    </row>
    <row r="205" spans="2:8">
      <c r="B205"/>
      <c r="C205"/>
      <c r="D205"/>
      <c r="E205"/>
      <c r="F205"/>
      <c r="G205"/>
      <c r="H205"/>
    </row>
    <row r="206" spans="2:8">
      <c r="B206"/>
      <c r="C206"/>
      <c r="D206"/>
      <c r="E206"/>
      <c r="F206"/>
      <c r="G206"/>
      <c r="H206"/>
    </row>
    <row r="207" spans="2:8">
      <c r="B207"/>
      <c r="C207"/>
      <c r="D207"/>
      <c r="E207"/>
      <c r="F207"/>
      <c r="G207"/>
      <c r="H207"/>
    </row>
    <row r="208" spans="2:8">
      <c r="B208"/>
      <c r="C208"/>
      <c r="D208"/>
      <c r="E208"/>
      <c r="F208"/>
      <c r="G208"/>
      <c r="H208"/>
    </row>
    <row r="209" spans="2:8">
      <c r="B209"/>
      <c r="C209"/>
      <c r="D209"/>
      <c r="E209"/>
      <c r="F209"/>
      <c r="G209"/>
      <c r="H209"/>
    </row>
    <row r="210" spans="2:8">
      <c r="B210"/>
      <c r="C210"/>
      <c r="D210"/>
      <c r="E210"/>
      <c r="F210"/>
      <c r="G210"/>
      <c r="H210"/>
    </row>
    <row r="211" spans="2:8">
      <c r="B211"/>
      <c r="C211"/>
      <c r="D211"/>
      <c r="E211"/>
      <c r="F211"/>
      <c r="G211"/>
      <c r="H211"/>
    </row>
    <row r="212" spans="2:8">
      <c r="B212"/>
      <c r="C212"/>
      <c r="D212"/>
      <c r="E212"/>
      <c r="F212"/>
      <c r="G212"/>
      <c r="H212"/>
    </row>
    <row r="213" spans="2:8">
      <c r="B213"/>
      <c r="C213"/>
      <c r="D213"/>
      <c r="E213"/>
      <c r="F213"/>
      <c r="G213"/>
      <c r="H213"/>
    </row>
    <row r="214" spans="2:8">
      <c r="B214"/>
      <c r="C214"/>
      <c r="D214"/>
      <c r="E214"/>
      <c r="F214"/>
      <c r="G214"/>
      <c r="H214"/>
    </row>
    <row r="215" spans="2:8">
      <c r="B215"/>
      <c r="C215"/>
      <c r="D215"/>
      <c r="E215"/>
      <c r="F215"/>
      <c r="G215"/>
      <c r="H215"/>
    </row>
    <row r="216" spans="2:8">
      <c r="B216"/>
      <c r="C216"/>
      <c r="D216"/>
      <c r="E216"/>
      <c r="F216"/>
      <c r="G216"/>
      <c r="H216"/>
    </row>
    <row r="217" spans="2:8">
      <c r="B217"/>
      <c r="C217"/>
      <c r="D217"/>
      <c r="E217"/>
      <c r="F217"/>
      <c r="G217"/>
      <c r="H217"/>
    </row>
    <row r="218" spans="2:8">
      <c r="B218"/>
      <c r="C218"/>
      <c r="D218"/>
      <c r="E218"/>
      <c r="F218"/>
      <c r="G218"/>
      <c r="H218"/>
    </row>
    <row r="219" spans="2:8">
      <c r="B219"/>
      <c r="C219"/>
      <c r="D219"/>
      <c r="E219"/>
      <c r="F219"/>
      <c r="G219"/>
      <c r="H219"/>
    </row>
    <row r="220" spans="2:8">
      <c r="B220"/>
      <c r="C220"/>
      <c r="D220"/>
      <c r="E220"/>
      <c r="F220"/>
      <c r="G220"/>
      <c r="H220"/>
    </row>
    <row r="221" spans="2:8">
      <c r="B221"/>
      <c r="C221"/>
      <c r="D221"/>
      <c r="E221"/>
      <c r="F221"/>
      <c r="G221"/>
      <c r="H221"/>
    </row>
    <row r="222" spans="2:8">
      <c r="B222"/>
      <c r="C222"/>
      <c r="D222"/>
      <c r="E222"/>
      <c r="F222"/>
      <c r="G222"/>
      <c r="H222"/>
    </row>
    <row r="223" spans="2:8">
      <c r="B223"/>
      <c r="C223"/>
      <c r="D223"/>
      <c r="E223"/>
      <c r="F223"/>
      <c r="G223"/>
      <c r="H223"/>
    </row>
    <row r="224" spans="2:8">
      <c r="B224"/>
      <c r="C224"/>
      <c r="D224"/>
      <c r="E224"/>
      <c r="F224"/>
      <c r="G224"/>
      <c r="H224"/>
    </row>
    <row r="225" spans="2:8">
      <c r="B225"/>
      <c r="C225"/>
      <c r="D225"/>
      <c r="E225"/>
      <c r="F225"/>
      <c r="G225"/>
      <c r="H225"/>
    </row>
    <row r="226" spans="2:8">
      <c r="B226"/>
      <c r="C226"/>
      <c r="D226"/>
      <c r="E226"/>
      <c r="F226"/>
      <c r="G226"/>
      <c r="H226"/>
    </row>
    <row r="227" spans="2:8">
      <c r="B227"/>
      <c r="C227"/>
      <c r="D227"/>
      <c r="E227"/>
      <c r="F227"/>
      <c r="G227"/>
      <c r="H227"/>
    </row>
    <row r="228" spans="2:8">
      <c r="B228"/>
      <c r="C228"/>
      <c r="D228"/>
      <c r="E228"/>
      <c r="F228"/>
      <c r="G228"/>
      <c r="H228"/>
    </row>
    <row r="229" spans="2:8">
      <c r="B229"/>
      <c r="C229"/>
      <c r="D229"/>
      <c r="E229"/>
      <c r="F229"/>
      <c r="G229"/>
      <c r="H229"/>
    </row>
    <row r="230" spans="2:8">
      <c r="B230"/>
      <c r="C230"/>
      <c r="D230"/>
      <c r="E230"/>
      <c r="F230"/>
      <c r="G230"/>
      <c r="H230"/>
    </row>
    <row r="231" spans="2:8">
      <c r="B231"/>
      <c r="C231"/>
      <c r="D231"/>
      <c r="E231"/>
      <c r="F231"/>
      <c r="G231"/>
      <c r="H231"/>
    </row>
    <row r="232" spans="2:8">
      <c r="B232"/>
      <c r="C232"/>
      <c r="D232"/>
      <c r="E232"/>
      <c r="F232"/>
      <c r="G232"/>
      <c r="H232"/>
    </row>
    <row r="233" spans="2:8">
      <c r="B233"/>
      <c r="C233"/>
      <c r="D233"/>
      <c r="E233"/>
      <c r="F233"/>
      <c r="G233"/>
      <c r="H233"/>
    </row>
    <row r="234" spans="2:8">
      <c r="B234"/>
      <c r="C234"/>
      <c r="D234"/>
      <c r="E234"/>
      <c r="F234"/>
      <c r="G234"/>
      <c r="H234"/>
    </row>
    <row r="235" spans="2:8">
      <c r="B235"/>
      <c r="C235"/>
      <c r="D235"/>
      <c r="E235"/>
      <c r="F235"/>
      <c r="G235"/>
      <c r="H235"/>
    </row>
    <row r="236" spans="2:8">
      <c r="B236"/>
      <c r="C236"/>
      <c r="D236"/>
      <c r="E236"/>
      <c r="F236"/>
      <c r="G236"/>
      <c r="H236"/>
    </row>
    <row r="237" spans="2:8">
      <c r="B237"/>
      <c r="C237"/>
      <c r="D237"/>
      <c r="E237"/>
      <c r="F237"/>
      <c r="G237"/>
      <c r="H237"/>
    </row>
    <row r="238" spans="2:8">
      <c r="B238"/>
      <c r="C238"/>
      <c r="D238"/>
      <c r="E238"/>
      <c r="F238"/>
      <c r="G238"/>
      <c r="H238"/>
    </row>
    <row r="239" spans="2:8">
      <c r="B239"/>
      <c r="C239"/>
      <c r="D239"/>
      <c r="E239"/>
      <c r="F239"/>
      <c r="G239"/>
      <c r="H239"/>
    </row>
    <row r="240" spans="2:8">
      <c r="B240"/>
      <c r="C240"/>
      <c r="D240"/>
      <c r="E240"/>
      <c r="F240"/>
      <c r="G240"/>
      <c r="H240"/>
    </row>
    <row r="241" spans="2:8">
      <c r="B241"/>
      <c r="C241"/>
      <c r="D241"/>
      <c r="E241"/>
      <c r="F241"/>
      <c r="G241"/>
      <c r="H241"/>
    </row>
    <row r="242" spans="2:8">
      <c r="B242"/>
      <c r="C242"/>
      <c r="D242"/>
      <c r="E242"/>
      <c r="F242"/>
      <c r="G242"/>
      <c r="H242"/>
    </row>
    <row r="243" spans="2:8">
      <c r="B243"/>
      <c r="C243"/>
      <c r="D243"/>
      <c r="E243"/>
      <c r="F243"/>
      <c r="G243"/>
      <c r="H243"/>
    </row>
    <row r="244" spans="2:8">
      <c r="B244"/>
      <c r="C244"/>
      <c r="D244"/>
      <c r="E244"/>
      <c r="F244"/>
      <c r="G244"/>
      <c r="H244"/>
    </row>
    <row r="245" spans="2:8">
      <c r="B245"/>
      <c r="C245"/>
      <c r="D245"/>
      <c r="E245"/>
      <c r="F245"/>
      <c r="G245"/>
      <c r="H245"/>
    </row>
    <row r="246" spans="2:8">
      <c r="B246"/>
      <c r="C246"/>
      <c r="D246"/>
      <c r="E246"/>
      <c r="F246"/>
      <c r="G246"/>
      <c r="H246"/>
    </row>
    <row r="247" spans="2:8">
      <c r="B247"/>
      <c r="C247"/>
      <c r="D247"/>
      <c r="E247"/>
      <c r="F247"/>
      <c r="G247"/>
      <c r="H247"/>
    </row>
    <row r="248" spans="2:8">
      <c r="B248"/>
      <c r="C248"/>
      <c r="D248"/>
      <c r="E248"/>
      <c r="F248"/>
      <c r="G248"/>
      <c r="H248"/>
    </row>
    <row r="249" spans="2:8">
      <c r="B249"/>
      <c r="C249"/>
      <c r="D249"/>
      <c r="E249"/>
      <c r="F249"/>
      <c r="G249"/>
      <c r="H249"/>
    </row>
    <row r="250" spans="2:8">
      <c r="B250"/>
      <c r="C250"/>
      <c r="D250"/>
      <c r="E250"/>
      <c r="F250"/>
      <c r="G250"/>
      <c r="H250"/>
    </row>
    <row r="251" spans="2:8">
      <c r="B251"/>
      <c r="C251"/>
      <c r="D251"/>
      <c r="E251"/>
      <c r="F251"/>
      <c r="G251"/>
      <c r="H251"/>
    </row>
    <row r="252" spans="2:8">
      <c r="B252"/>
      <c r="C252"/>
      <c r="D252"/>
      <c r="E252"/>
      <c r="F252"/>
      <c r="G252"/>
      <c r="H252"/>
    </row>
    <row r="253" spans="2:8">
      <c r="B253"/>
      <c r="C253"/>
      <c r="D253"/>
      <c r="E253"/>
      <c r="F253"/>
      <c r="G253"/>
      <c r="H253"/>
    </row>
    <row r="254" spans="2:8">
      <c r="B254"/>
      <c r="C254"/>
      <c r="D254"/>
      <c r="E254"/>
      <c r="F254"/>
      <c r="G254"/>
      <c r="H254"/>
    </row>
    <row r="255" spans="2:8">
      <c r="B255"/>
      <c r="C255"/>
      <c r="D255"/>
      <c r="E255"/>
      <c r="F255"/>
      <c r="G255"/>
      <c r="H255"/>
    </row>
    <row r="256" spans="2:8">
      <c r="B256"/>
      <c r="C256"/>
      <c r="D256"/>
      <c r="E256"/>
      <c r="F256"/>
      <c r="G256"/>
      <c r="H256"/>
    </row>
    <row r="257" spans="2:8">
      <c r="B257"/>
      <c r="C257"/>
      <c r="D257"/>
      <c r="E257"/>
      <c r="F257"/>
      <c r="G257"/>
      <c r="H257"/>
    </row>
    <row r="258" spans="2:8">
      <c r="B258"/>
      <c r="C258"/>
      <c r="D258"/>
      <c r="E258"/>
      <c r="F258"/>
      <c r="G258"/>
      <c r="H258"/>
    </row>
    <row r="259" spans="2:8">
      <c r="B259"/>
      <c r="C259"/>
      <c r="D259"/>
      <c r="E259"/>
      <c r="F259"/>
      <c r="G259"/>
      <c r="H259"/>
    </row>
    <row r="260" spans="2:8">
      <c r="B260"/>
      <c r="C260"/>
      <c r="D260"/>
      <c r="E260"/>
      <c r="F260"/>
      <c r="G260"/>
      <c r="H260"/>
    </row>
    <row r="261" spans="2:8">
      <c r="B261"/>
      <c r="C261"/>
      <c r="D261"/>
      <c r="E261"/>
      <c r="F261"/>
      <c r="G261"/>
      <c r="H261"/>
    </row>
    <row r="262" spans="2:8">
      <c r="B262"/>
      <c r="C262"/>
      <c r="D262"/>
      <c r="E262"/>
      <c r="F262"/>
      <c r="G262"/>
      <c r="H262"/>
    </row>
    <row r="263" spans="2:8">
      <c r="B263"/>
      <c r="C263"/>
      <c r="D263"/>
      <c r="E263"/>
      <c r="F263"/>
      <c r="G263"/>
      <c r="H263"/>
    </row>
    <row r="264" spans="2:8">
      <c r="B264"/>
      <c r="C264"/>
      <c r="D264"/>
      <c r="E264"/>
      <c r="F264"/>
      <c r="G264"/>
      <c r="H264"/>
    </row>
    <row r="265" spans="2:8">
      <c r="B265"/>
      <c r="C265"/>
      <c r="D265"/>
      <c r="E265"/>
      <c r="F265"/>
      <c r="G265"/>
      <c r="H265"/>
    </row>
    <row r="266" spans="2:8">
      <c r="B266"/>
      <c r="C266"/>
      <c r="D266"/>
      <c r="E266"/>
      <c r="F266"/>
      <c r="G266"/>
      <c r="H266"/>
    </row>
    <row r="267" spans="2:8">
      <c r="B267"/>
      <c r="C267"/>
      <c r="D267"/>
      <c r="E267"/>
      <c r="F267"/>
      <c r="G267"/>
      <c r="H267"/>
    </row>
    <row r="268" spans="2:8">
      <c r="B268"/>
      <c r="C268"/>
      <c r="D268"/>
      <c r="E268"/>
      <c r="F268"/>
      <c r="G268"/>
      <c r="H268"/>
    </row>
    <row r="269" spans="2:8">
      <c r="B269"/>
      <c r="C269"/>
      <c r="D269"/>
      <c r="E269"/>
      <c r="F269"/>
      <c r="G269"/>
      <c r="H269"/>
    </row>
    <row r="270" spans="2:8">
      <c r="B270"/>
      <c r="C270"/>
      <c r="D270"/>
      <c r="E270"/>
      <c r="F270"/>
      <c r="G270"/>
      <c r="H270"/>
    </row>
    <row r="271" spans="2:8">
      <c r="B271"/>
      <c r="C271"/>
      <c r="D271"/>
      <c r="E271"/>
      <c r="F271"/>
      <c r="G271"/>
      <c r="H271"/>
    </row>
    <row r="272" spans="2:8">
      <c r="B272"/>
      <c r="C272"/>
      <c r="D272"/>
      <c r="E272"/>
      <c r="F272"/>
      <c r="G272"/>
      <c r="H272"/>
    </row>
    <row r="273" spans="2:8">
      <c r="B273"/>
      <c r="C273"/>
      <c r="D273"/>
      <c r="E273"/>
      <c r="F273"/>
      <c r="G273"/>
      <c r="H273"/>
    </row>
    <row r="274" spans="2:8">
      <c r="B274"/>
      <c r="C274"/>
      <c r="D274"/>
      <c r="E274"/>
      <c r="F274"/>
      <c r="G274"/>
      <c r="H274"/>
    </row>
    <row r="275" spans="2:8">
      <c r="B275"/>
      <c r="C275"/>
      <c r="D275"/>
      <c r="E275"/>
      <c r="F275"/>
      <c r="G275"/>
      <c r="H275"/>
    </row>
    <row r="276" spans="2:8">
      <c r="B276"/>
      <c r="C276"/>
      <c r="D276"/>
      <c r="E276"/>
      <c r="F276"/>
      <c r="G276"/>
      <c r="H276"/>
    </row>
    <row r="277" spans="2:8">
      <c r="B277"/>
      <c r="C277"/>
      <c r="D277"/>
      <c r="E277"/>
      <c r="F277"/>
      <c r="G277"/>
      <c r="H277"/>
    </row>
    <row r="278" spans="2:8">
      <c r="B278"/>
      <c r="C278"/>
      <c r="D278"/>
      <c r="E278"/>
      <c r="F278"/>
      <c r="G278"/>
      <c r="H278"/>
    </row>
    <row r="279" spans="2:8">
      <c r="B279"/>
      <c r="C279"/>
      <c r="D279"/>
      <c r="E279"/>
      <c r="F279"/>
      <c r="G279"/>
      <c r="H279"/>
    </row>
    <row r="280" spans="2:8">
      <c r="B280"/>
      <c r="C280"/>
      <c r="D280"/>
      <c r="E280"/>
      <c r="F280"/>
      <c r="G280"/>
      <c r="H280"/>
    </row>
    <row r="281" spans="2:8">
      <c r="B281"/>
      <c r="C281"/>
      <c r="D281"/>
      <c r="E281"/>
      <c r="F281"/>
      <c r="G281"/>
      <c r="H281"/>
    </row>
    <row r="282" spans="2:8">
      <c r="B282"/>
      <c r="C282"/>
      <c r="D282"/>
      <c r="E282"/>
      <c r="F282"/>
      <c r="G282"/>
      <c r="H282"/>
    </row>
    <row r="283" spans="2:8">
      <c r="B283"/>
      <c r="C283"/>
      <c r="D283"/>
      <c r="E283"/>
      <c r="F283"/>
      <c r="G283"/>
      <c r="H283"/>
    </row>
    <row r="284" spans="2:8">
      <c r="B284"/>
      <c r="C284"/>
      <c r="D284"/>
      <c r="E284"/>
      <c r="F284"/>
      <c r="G284"/>
      <c r="H284"/>
    </row>
    <row r="285" spans="2:8">
      <c r="B285"/>
      <c r="C285"/>
      <c r="D285"/>
      <c r="E285"/>
      <c r="F285"/>
      <c r="G285"/>
      <c r="H285"/>
    </row>
    <row r="286" spans="2:8">
      <c r="B286"/>
      <c r="C286"/>
      <c r="D286"/>
      <c r="E286"/>
      <c r="F286"/>
      <c r="G286"/>
      <c r="H286"/>
    </row>
    <row r="287" spans="2:8">
      <c r="B287"/>
      <c r="C287"/>
      <c r="D287"/>
      <c r="E287"/>
      <c r="F287"/>
      <c r="G287"/>
      <c r="H287"/>
    </row>
    <row r="288" spans="2:8">
      <c r="B288"/>
      <c r="C288"/>
      <c r="D288"/>
      <c r="E288"/>
      <c r="F288"/>
      <c r="G288"/>
      <c r="H288"/>
    </row>
    <row r="289" spans="2:8">
      <c r="B289"/>
      <c r="C289"/>
      <c r="D289"/>
      <c r="E289"/>
      <c r="F289"/>
      <c r="G289"/>
      <c r="H289"/>
    </row>
    <row r="290" spans="2:8">
      <c r="B290"/>
      <c r="C290"/>
      <c r="D290"/>
      <c r="E290"/>
      <c r="F290"/>
      <c r="G290"/>
      <c r="H290"/>
    </row>
    <row r="291" spans="2:8">
      <c r="B291"/>
      <c r="C291"/>
      <c r="D291"/>
      <c r="E291"/>
      <c r="F291"/>
      <c r="G291"/>
      <c r="H291"/>
    </row>
    <row r="292" spans="2:8">
      <c r="B292"/>
      <c r="C292"/>
      <c r="D292"/>
      <c r="E292"/>
      <c r="F292"/>
      <c r="G292"/>
      <c r="H292"/>
    </row>
    <row r="293" spans="2:8">
      <c r="B293"/>
      <c r="C293"/>
      <c r="D293"/>
      <c r="E293"/>
      <c r="F293"/>
      <c r="G293"/>
      <c r="H293"/>
    </row>
    <row r="294" spans="2:8">
      <c r="B294"/>
      <c r="C294"/>
      <c r="D294"/>
      <c r="E294"/>
      <c r="F294"/>
      <c r="G294"/>
      <c r="H294"/>
    </row>
    <row r="295" spans="2:8">
      <c r="B295"/>
      <c r="C295"/>
      <c r="D295"/>
      <c r="E295"/>
      <c r="F295"/>
      <c r="G295"/>
      <c r="H295"/>
    </row>
    <row r="296" spans="2:8">
      <c r="B296"/>
      <c r="C296"/>
      <c r="D296"/>
      <c r="E296"/>
      <c r="F296"/>
      <c r="G296"/>
      <c r="H296"/>
    </row>
    <row r="297" spans="2:8">
      <c r="B297"/>
      <c r="C297"/>
      <c r="D297"/>
      <c r="E297"/>
      <c r="F297"/>
      <c r="G297"/>
      <c r="H297"/>
    </row>
    <row r="298" spans="2:8">
      <c r="B298"/>
      <c r="C298"/>
      <c r="D298"/>
      <c r="E298"/>
      <c r="F298"/>
      <c r="G298"/>
      <c r="H298"/>
    </row>
    <row r="299" spans="2:8">
      <c r="B299"/>
      <c r="C299"/>
      <c r="D299"/>
      <c r="E299"/>
      <c r="F299"/>
      <c r="G299"/>
      <c r="H299"/>
    </row>
    <row r="300" spans="2:8">
      <c r="B300"/>
      <c r="C300"/>
      <c r="D300"/>
      <c r="E300"/>
      <c r="F300"/>
      <c r="G300"/>
      <c r="H300"/>
    </row>
    <row r="301" spans="2:8">
      <c r="B301"/>
      <c r="C301"/>
      <c r="D301"/>
      <c r="E301"/>
      <c r="F301"/>
      <c r="G301"/>
      <c r="H301"/>
    </row>
    <row r="302" spans="2:8">
      <c r="B302"/>
      <c r="C302"/>
      <c r="D302"/>
      <c r="E302"/>
      <c r="F302"/>
      <c r="G302"/>
      <c r="H302"/>
    </row>
    <row r="303" spans="2:8">
      <c r="B303"/>
      <c r="C303"/>
      <c r="D303"/>
      <c r="E303"/>
      <c r="F303"/>
      <c r="G303"/>
      <c r="H303"/>
    </row>
    <row r="304" spans="2:8">
      <c r="B304"/>
      <c r="C304"/>
      <c r="D304"/>
      <c r="E304"/>
      <c r="F304"/>
      <c r="G304"/>
      <c r="H304"/>
    </row>
    <row r="305" spans="2:8">
      <c r="B305"/>
      <c r="C305"/>
      <c r="D305"/>
      <c r="E305"/>
      <c r="F305"/>
      <c r="G305"/>
      <c r="H305"/>
    </row>
    <row r="306" spans="2:8">
      <c r="B306"/>
      <c r="C306"/>
      <c r="D306"/>
      <c r="E306"/>
      <c r="F306"/>
      <c r="G306"/>
      <c r="H306"/>
    </row>
    <row r="307" spans="2:8">
      <c r="B307"/>
      <c r="C307"/>
      <c r="D307"/>
      <c r="E307"/>
      <c r="F307"/>
      <c r="G307"/>
      <c r="H307"/>
    </row>
    <row r="308" spans="2:8">
      <c r="B308"/>
      <c r="C308"/>
      <c r="D308"/>
      <c r="E308"/>
      <c r="F308"/>
      <c r="G308"/>
      <c r="H308"/>
    </row>
    <row r="309" spans="2:8">
      <c r="B309"/>
      <c r="C309"/>
      <c r="D309"/>
      <c r="E309"/>
      <c r="F309"/>
      <c r="G309"/>
      <c r="H309"/>
    </row>
    <row r="310" spans="2:8">
      <c r="B310"/>
      <c r="C310"/>
      <c r="D310"/>
      <c r="E310"/>
      <c r="F310"/>
      <c r="G310"/>
      <c r="H310"/>
    </row>
    <row r="311" spans="2:8">
      <c r="B311"/>
      <c r="C311"/>
      <c r="D311"/>
      <c r="E311"/>
      <c r="F311"/>
      <c r="G311"/>
      <c r="H311"/>
    </row>
    <row r="312" spans="2:8">
      <c r="B312"/>
      <c r="C312"/>
      <c r="D312"/>
      <c r="E312"/>
      <c r="F312"/>
      <c r="G312"/>
      <c r="H312"/>
    </row>
    <row r="313" spans="2:8">
      <c r="B313"/>
      <c r="C313"/>
      <c r="D313"/>
      <c r="E313"/>
      <c r="F313"/>
      <c r="G313"/>
      <c r="H313"/>
    </row>
    <row r="314" spans="2:8">
      <c r="B314"/>
      <c r="C314"/>
      <c r="D314"/>
      <c r="E314"/>
      <c r="F314"/>
      <c r="G314"/>
      <c r="H314"/>
    </row>
    <row r="315" spans="2:8">
      <c r="B315"/>
      <c r="C315"/>
      <c r="D315"/>
      <c r="E315"/>
      <c r="F315"/>
      <c r="G315"/>
      <c r="H315"/>
    </row>
    <row r="316" spans="2:8">
      <c r="B316"/>
      <c r="C316"/>
      <c r="D316"/>
      <c r="E316"/>
      <c r="F316"/>
      <c r="G316"/>
      <c r="H316"/>
    </row>
    <row r="317" spans="2:8">
      <c r="B317"/>
      <c r="C317"/>
      <c r="D317"/>
      <c r="E317"/>
      <c r="F317"/>
      <c r="G317"/>
      <c r="H317"/>
    </row>
    <row r="318" spans="2:8">
      <c r="B318"/>
      <c r="C318"/>
      <c r="D318"/>
      <c r="E318"/>
      <c r="F318"/>
      <c r="G318"/>
      <c r="H318"/>
    </row>
    <row r="319" spans="2:8">
      <c r="B319"/>
      <c r="C319"/>
      <c r="D319"/>
      <c r="E319"/>
      <c r="F319"/>
      <c r="G319"/>
      <c r="H319"/>
    </row>
    <row r="320" spans="2:8">
      <c r="B320"/>
      <c r="C320"/>
      <c r="D320"/>
      <c r="E320"/>
      <c r="F320"/>
      <c r="G320"/>
      <c r="H320"/>
    </row>
    <row r="321" spans="2:8">
      <c r="B321"/>
      <c r="C321"/>
      <c r="D321"/>
      <c r="E321"/>
      <c r="F321"/>
      <c r="G321"/>
      <c r="H321"/>
    </row>
    <row r="322" spans="2:8">
      <c r="B322"/>
      <c r="C322"/>
      <c r="D322"/>
      <c r="E322"/>
      <c r="F322"/>
      <c r="G322"/>
      <c r="H322"/>
    </row>
    <row r="323" spans="2:8">
      <c r="B323"/>
      <c r="C323"/>
      <c r="D323"/>
      <c r="E323"/>
      <c r="F323"/>
      <c r="G323"/>
      <c r="H323"/>
    </row>
    <row r="324" spans="2:8">
      <c r="B324"/>
      <c r="C324"/>
      <c r="D324"/>
      <c r="E324"/>
      <c r="F324"/>
      <c r="G324"/>
      <c r="H324"/>
    </row>
    <row r="325" spans="2:8">
      <c r="B325"/>
      <c r="C325"/>
      <c r="D325"/>
      <c r="E325"/>
      <c r="F325"/>
      <c r="G325"/>
      <c r="H325"/>
    </row>
    <row r="326" spans="2:8">
      <c r="B326"/>
      <c r="C326"/>
      <c r="D326"/>
      <c r="E326"/>
      <c r="F326"/>
      <c r="G326"/>
      <c r="H326"/>
    </row>
    <row r="327" spans="2:8">
      <c r="B327"/>
      <c r="C327"/>
      <c r="D327"/>
      <c r="E327"/>
      <c r="F327"/>
      <c r="G327"/>
      <c r="H327"/>
    </row>
    <row r="328" spans="2:8">
      <c r="B328"/>
      <c r="C328"/>
      <c r="D328"/>
      <c r="E328"/>
      <c r="F328"/>
      <c r="G328"/>
      <c r="H328"/>
    </row>
    <row r="329" spans="2:8">
      <c r="B329"/>
      <c r="C329"/>
      <c r="D329"/>
      <c r="E329"/>
      <c r="F329"/>
      <c r="G329"/>
      <c r="H329"/>
    </row>
    <row r="330" spans="2:8">
      <c r="B330"/>
      <c r="C330"/>
      <c r="D330"/>
      <c r="E330"/>
      <c r="F330"/>
      <c r="G330"/>
      <c r="H330"/>
    </row>
    <row r="331" spans="2:8">
      <c r="B331"/>
      <c r="C331"/>
      <c r="D331"/>
      <c r="E331"/>
      <c r="F331"/>
      <c r="G331"/>
      <c r="H331"/>
    </row>
    <row r="332" spans="2:8">
      <c r="B332"/>
      <c r="C332"/>
      <c r="D332"/>
      <c r="E332"/>
      <c r="F332"/>
      <c r="G332"/>
      <c r="H332"/>
    </row>
    <row r="333" spans="2:8">
      <c r="B333"/>
      <c r="C333"/>
      <c r="D333"/>
      <c r="E333"/>
      <c r="F333"/>
      <c r="G333"/>
      <c r="H333"/>
    </row>
    <row r="334" spans="2:8">
      <c r="B334"/>
      <c r="C334"/>
      <c r="D334"/>
      <c r="E334"/>
      <c r="F334"/>
      <c r="G334"/>
      <c r="H334"/>
    </row>
    <row r="335" spans="2:8">
      <c r="B335"/>
      <c r="C335"/>
      <c r="D335"/>
      <c r="E335"/>
      <c r="F335"/>
      <c r="G335"/>
      <c r="H335"/>
    </row>
    <row r="336" spans="2:8">
      <c r="B336"/>
      <c r="C336"/>
      <c r="D336"/>
      <c r="E336"/>
      <c r="F336"/>
      <c r="G336"/>
      <c r="H336"/>
    </row>
    <row r="337" spans="2:8">
      <c r="B337"/>
      <c r="C337"/>
      <c r="D337"/>
      <c r="E337"/>
      <c r="F337"/>
      <c r="G337"/>
      <c r="H337"/>
    </row>
    <row r="338" spans="2:8">
      <c r="B338"/>
      <c r="C338"/>
      <c r="D338"/>
      <c r="E338"/>
      <c r="F338"/>
      <c r="G338"/>
      <c r="H338"/>
    </row>
    <row r="339" spans="2:8">
      <c r="B339"/>
      <c r="C339"/>
      <c r="D339"/>
      <c r="E339"/>
      <c r="F339"/>
      <c r="G339"/>
      <c r="H339"/>
    </row>
    <row r="340" spans="2:8">
      <c r="B340"/>
      <c r="C340"/>
      <c r="D340"/>
      <c r="E340"/>
      <c r="F340"/>
      <c r="G340"/>
      <c r="H340"/>
    </row>
    <row r="341" spans="2:8">
      <c r="B341"/>
      <c r="C341"/>
      <c r="D341"/>
      <c r="E341"/>
      <c r="F341"/>
      <c r="G341"/>
      <c r="H341"/>
    </row>
    <row r="342" spans="2:8">
      <c r="B342"/>
      <c r="C342"/>
      <c r="D342"/>
      <c r="E342"/>
      <c r="F342"/>
      <c r="G342"/>
      <c r="H342"/>
    </row>
    <row r="343" spans="2:8">
      <c r="B343"/>
      <c r="C343"/>
      <c r="D343"/>
      <c r="E343"/>
      <c r="F343"/>
      <c r="G343"/>
      <c r="H343"/>
    </row>
    <row r="344" spans="2:8">
      <c r="B344"/>
      <c r="C344"/>
      <c r="D344"/>
      <c r="E344"/>
      <c r="F344"/>
      <c r="G344"/>
      <c r="H344"/>
    </row>
    <row r="345" spans="2:8">
      <c r="B345"/>
      <c r="C345"/>
      <c r="D345"/>
      <c r="E345"/>
      <c r="F345"/>
      <c r="G345"/>
      <c r="H345"/>
    </row>
    <row r="346" spans="2:8">
      <c r="B346"/>
      <c r="C346"/>
      <c r="D346"/>
      <c r="E346"/>
      <c r="F346"/>
      <c r="G346"/>
      <c r="H346"/>
    </row>
    <row r="347" spans="2:8">
      <c r="B347"/>
      <c r="C347"/>
      <c r="D347"/>
      <c r="E347"/>
      <c r="F347"/>
      <c r="G347"/>
      <c r="H347"/>
    </row>
    <row r="348" spans="2:8">
      <c r="B348"/>
      <c r="C348"/>
      <c r="D348"/>
      <c r="E348"/>
      <c r="F348"/>
      <c r="G348"/>
      <c r="H348"/>
    </row>
    <row r="349" spans="2:8">
      <c r="B349"/>
      <c r="C349"/>
      <c r="D349"/>
      <c r="E349"/>
      <c r="F349"/>
      <c r="G349"/>
      <c r="H349"/>
    </row>
    <row r="350" spans="2:8">
      <c r="B350"/>
      <c r="C350"/>
      <c r="D350"/>
      <c r="E350"/>
      <c r="F350"/>
      <c r="G350"/>
      <c r="H350"/>
    </row>
    <row r="351" spans="2:8">
      <c r="B351"/>
      <c r="C351"/>
      <c r="D351"/>
      <c r="E351"/>
      <c r="F351"/>
      <c r="G351"/>
      <c r="H351"/>
    </row>
    <row r="352" spans="2:8">
      <c r="B352"/>
      <c r="C352"/>
      <c r="D352"/>
      <c r="E352"/>
      <c r="F352"/>
      <c r="G352"/>
      <c r="H352"/>
    </row>
    <row r="353" spans="2:8">
      <c r="B353"/>
      <c r="C353"/>
      <c r="D353"/>
      <c r="E353"/>
      <c r="F353"/>
      <c r="G353"/>
      <c r="H353"/>
    </row>
    <row r="354" spans="2:8">
      <c r="B354"/>
      <c r="C354"/>
      <c r="D354"/>
      <c r="E354"/>
      <c r="F354"/>
      <c r="G354"/>
      <c r="H354"/>
    </row>
    <row r="355" spans="2:8">
      <c r="B355"/>
      <c r="C355"/>
      <c r="D355"/>
      <c r="E355"/>
      <c r="F355"/>
      <c r="G355"/>
      <c r="H355"/>
    </row>
    <row r="356" spans="2:8">
      <c r="B356"/>
      <c r="C356"/>
      <c r="D356"/>
      <c r="E356"/>
      <c r="F356"/>
      <c r="G356"/>
      <c r="H356"/>
    </row>
  </sheetData>
  <customSheetViews>
    <customSheetView guid="{30452F01-DB6E-11D6-846D-0008C7298EBA}" showGridLines="0" showRowCol="0" outlineSymbols="0" showRuler="0"/>
    <customSheetView guid="{30452F00-DB6E-11D6-846D-0008C7298EBA}" showGridLines="0" showRowCol="0" outlineSymbols="0" showRuler="0"/>
    <customSheetView guid="{30452EFF-DB6E-11D6-846D-0008C7298EBA}" showGridLines="0" showRowCol="0" outlineSymbols="0" showRuler="0"/>
    <customSheetView guid="{30452EFE-DB6E-11D6-846D-0008C7298EBA}" showGridLines="0" showRowCol="0" outlineSymbols="0" showRuler="0"/>
    <customSheetView guid="{30452EFC-DB6E-11D6-846D-0008C7298EBA}" showGridLines="0" showRowCol="0" outlineSymbols="0" showRuler="0"/>
  </customSheetViews>
  <mergeCells count="2">
    <mergeCell ref="C7:C9"/>
    <mergeCell ref="C10:C12"/>
  </mergeCells>
  <phoneticPr fontId="2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B1:S356"/>
  <sheetViews>
    <sheetView showGridLines="0" showRowColHeaders="0" topLeftCell="A2" zoomScale="120" zoomScaleNormal="120" workbookViewId="0"/>
  </sheetViews>
  <sheetFormatPr baseColWidth="10" defaultColWidth="11.42578125" defaultRowHeight="12.75"/>
  <cols>
    <col min="1" max="1" width="0.140625" style="16" customWidth="1"/>
    <col min="2" max="2" width="2.7109375" style="1" customWidth="1"/>
    <col min="3" max="3" width="23.7109375" style="1" customWidth="1"/>
    <col min="4" max="4" width="1.28515625" style="1" customWidth="1"/>
    <col min="5" max="5" width="105.7109375" style="1" customWidth="1"/>
    <col min="6" max="6" width="58.85546875" style="1" customWidth="1"/>
    <col min="7" max="7" width="9.7109375" style="17" customWidth="1"/>
    <col min="8" max="8" width="9.7109375" style="16" customWidth="1"/>
    <col min="9" max="16384" width="11.42578125" style="16"/>
  </cols>
  <sheetData>
    <row r="1" spans="3:19" s="1" customFormat="1" ht="0.6" customHeight="1"/>
    <row r="2" spans="3:19" s="1" customFormat="1" ht="21" customHeight="1">
      <c r="E2" s="46" t="s">
        <v>30</v>
      </c>
      <c r="F2" s="46"/>
    </row>
    <row r="3" spans="3:19" s="1" customFormat="1" ht="15" customHeight="1">
      <c r="E3" s="78" t="s">
        <v>302</v>
      </c>
      <c r="F3" s="8"/>
    </row>
    <row r="4" spans="3:19" s="2" customFormat="1" ht="19.899999999999999" customHeight="1">
      <c r="C4" s="4" t="str">
        <f>Indice!C4</f>
        <v>Demanda de energía eléctrica</v>
      </c>
      <c r="D4" s="4"/>
    </row>
    <row r="5" spans="3:19" s="2" customFormat="1" ht="12.6" customHeight="1">
      <c r="C5" s="3"/>
      <c r="D5" s="5"/>
    </row>
    <row r="6" spans="3:19" s="2" customFormat="1" ht="13.5" customHeight="1">
      <c r="C6" s="3"/>
      <c r="D6" s="6"/>
      <c r="E6" s="7"/>
      <c r="F6" s="7"/>
    </row>
    <row r="7" spans="3:19" s="2" customFormat="1" ht="12.75" customHeight="1">
      <c r="C7" s="353" t="s">
        <v>115</v>
      </c>
      <c r="E7" s="92"/>
      <c r="F7" s="9"/>
    </row>
    <row r="8" spans="3:19" s="2" customFormat="1" ht="12.75" customHeight="1">
      <c r="C8" s="353"/>
      <c r="E8" s="92"/>
      <c r="F8" s="9"/>
    </row>
    <row r="9" spans="3:19" s="2" customFormat="1" ht="12.75" customHeight="1">
      <c r="C9" s="353"/>
      <c r="E9" s="92"/>
      <c r="F9" s="9"/>
      <c r="H9" s="80"/>
    </row>
    <row r="10" spans="3:19" s="2" customFormat="1" ht="12.75" customHeight="1">
      <c r="C10" s="3"/>
      <c r="E10" s="92"/>
      <c r="F10" s="9"/>
      <c r="I10" s="63"/>
      <c r="J10" s="63"/>
      <c r="K10" s="63"/>
      <c r="L10" s="63"/>
      <c r="O10" s="63"/>
      <c r="P10" s="63"/>
      <c r="Q10" s="63"/>
      <c r="R10" s="63"/>
      <c r="S10" s="63"/>
    </row>
    <row r="11" spans="3:19" s="2" customFormat="1" ht="12.75" customHeight="1">
      <c r="C11" s="3"/>
      <c r="D11" s="9"/>
      <c r="E11" s="92"/>
      <c r="F11" s="7"/>
      <c r="I11" s="63"/>
      <c r="J11" s="63"/>
      <c r="K11" s="63"/>
      <c r="L11" s="63"/>
      <c r="O11" s="63"/>
      <c r="P11" s="63"/>
      <c r="Q11" s="63"/>
      <c r="R11" s="63"/>
      <c r="S11" s="63"/>
    </row>
    <row r="12" spans="3:19" s="2" customFormat="1" ht="12.75" customHeight="1">
      <c r="C12" s="3"/>
      <c r="D12" s="51"/>
      <c r="E12" s="92"/>
      <c r="F12" s="7"/>
      <c r="I12" s="63"/>
      <c r="J12" s="63"/>
      <c r="K12" s="63"/>
      <c r="L12" s="63"/>
      <c r="O12" s="63"/>
      <c r="P12" s="63"/>
      <c r="Q12" s="63"/>
      <c r="R12" s="63"/>
      <c r="S12" s="63"/>
    </row>
    <row r="13" spans="3:19" s="2" customFormat="1" ht="12.75" customHeight="1">
      <c r="C13" s="3"/>
      <c r="D13" s="52"/>
      <c r="E13" s="92"/>
      <c r="F13" s="7"/>
      <c r="I13" s="63"/>
      <c r="J13" s="63"/>
      <c r="K13" s="63"/>
      <c r="L13" s="63"/>
      <c r="O13" s="63"/>
      <c r="P13" s="63"/>
      <c r="Q13" s="63"/>
      <c r="R13" s="63"/>
      <c r="S13" s="63"/>
    </row>
    <row r="14" spans="3:19" s="2" customFormat="1" ht="12.75" customHeight="1">
      <c r="C14" s="3"/>
      <c r="D14" s="6"/>
      <c r="E14" s="92"/>
      <c r="F14" s="7"/>
      <c r="I14" s="63"/>
      <c r="J14" s="63"/>
      <c r="K14" s="63"/>
      <c r="L14" s="63"/>
      <c r="O14" s="63"/>
      <c r="P14" s="63"/>
      <c r="Q14" s="63"/>
      <c r="R14" s="63"/>
      <c r="S14" s="63"/>
    </row>
    <row r="15" spans="3:19" s="2" customFormat="1" ht="12.75" customHeight="1">
      <c r="C15" s="3"/>
      <c r="D15" s="6"/>
      <c r="E15" s="92"/>
      <c r="F15" s="7"/>
      <c r="I15" s="63"/>
      <c r="J15" s="63"/>
      <c r="K15" s="63"/>
      <c r="L15" s="63"/>
      <c r="O15" s="63"/>
      <c r="P15" s="63"/>
      <c r="Q15" s="63"/>
      <c r="R15" s="63"/>
      <c r="S15" s="63"/>
    </row>
    <row r="16" spans="3:19" s="2" customFormat="1" ht="12.75" customHeight="1">
      <c r="C16" s="3"/>
      <c r="D16" s="6"/>
      <c r="E16" s="92"/>
      <c r="F16" s="7"/>
    </row>
    <row r="17" spans="2:19" s="2" customFormat="1" ht="12.75" customHeight="1">
      <c r="C17" s="3"/>
      <c r="D17" s="6"/>
      <c r="E17" s="92"/>
      <c r="F17" s="7"/>
    </row>
    <row r="18" spans="2:19" s="2" customFormat="1" ht="12.75" customHeight="1">
      <c r="C18" s="3"/>
      <c r="D18" s="6"/>
      <c r="E18" s="92"/>
      <c r="F18" s="7"/>
    </row>
    <row r="19" spans="2:19" s="2" customFormat="1" ht="12.75" customHeight="1">
      <c r="C19" s="3"/>
      <c r="D19" s="6"/>
      <c r="E19" s="92"/>
      <c r="F19" s="7"/>
    </row>
    <row r="20" spans="2:19" s="2" customFormat="1" ht="12.75" customHeight="1">
      <c r="C20" s="3"/>
      <c r="D20" s="6"/>
      <c r="E20" s="92"/>
      <c r="F20" s="7"/>
    </row>
    <row r="21" spans="2:19" s="2" customFormat="1" ht="12.75" customHeight="1">
      <c r="C21" s="3"/>
      <c r="D21" s="6"/>
      <c r="E21" s="92"/>
      <c r="F21" s="7"/>
    </row>
    <row r="22" spans="2:19" ht="12.75" customHeight="1">
      <c r="B22" s="2"/>
      <c r="C22" s="3"/>
      <c r="D22" s="9"/>
      <c r="E22" s="120"/>
      <c r="F22" s="9"/>
      <c r="G22" s="15"/>
      <c r="H22" s="1"/>
    </row>
    <row r="23" spans="2:19" ht="12.75" customHeight="1">
      <c r="B23" s="2"/>
      <c r="C23" s="3"/>
      <c r="D23" s="9"/>
      <c r="E23" s="7"/>
      <c r="F23" s="9"/>
      <c r="G23" s="15"/>
      <c r="H23" s="1"/>
    </row>
    <row r="24" spans="2:19" ht="12.75" customHeight="1">
      <c r="B24"/>
      <c r="C24"/>
      <c r="D24"/>
      <c r="E24"/>
      <c r="F24"/>
      <c r="G24"/>
      <c r="H24"/>
    </row>
    <row r="25" spans="2:19" ht="12.75" customHeight="1">
      <c r="B25"/>
      <c r="C25"/>
      <c r="D25"/>
      <c r="E25"/>
      <c r="F25"/>
      <c r="G25"/>
      <c r="H25"/>
      <c r="I25"/>
      <c r="J25"/>
      <c r="O25"/>
      <c r="P25"/>
      <c r="Q25"/>
      <c r="R25"/>
      <c r="S25"/>
    </row>
    <row r="26" spans="2:19" ht="12.75" customHeight="1">
      <c r="B26"/>
      <c r="C26"/>
      <c r="D26"/>
      <c r="E26"/>
      <c r="F26"/>
      <c r="G26" s="61"/>
      <c r="H26" s="62"/>
      <c r="I26" s="61"/>
      <c r="J26" s="61"/>
      <c r="O26" s="61"/>
      <c r="P26" s="61"/>
      <c r="Q26" s="61"/>
      <c r="R26" s="61"/>
      <c r="S26" s="61"/>
    </row>
    <row r="27" spans="2:19">
      <c r="B27"/>
      <c r="C27"/>
      <c r="D27"/>
      <c r="E27"/>
      <c r="F27"/>
      <c r="G27" s="61"/>
      <c r="H27" s="62"/>
      <c r="I27" s="61"/>
      <c r="J27" s="61"/>
      <c r="O27" s="61"/>
      <c r="P27" s="61"/>
      <c r="Q27" s="61"/>
      <c r="R27" s="61"/>
      <c r="S27" s="61"/>
    </row>
    <row r="28" spans="2:19">
      <c r="B28"/>
      <c r="C28"/>
      <c r="D28"/>
      <c r="E28"/>
      <c r="F28"/>
      <c r="G28" s="61"/>
      <c r="H28" s="62"/>
      <c r="I28" s="61"/>
      <c r="J28" s="61"/>
      <c r="O28" s="61"/>
      <c r="P28" s="61"/>
      <c r="Q28" s="61"/>
      <c r="R28" s="61"/>
      <c r="S28" s="61"/>
    </row>
    <row r="29" spans="2:19">
      <c r="B29"/>
      <c r="C29"/>
      <c r="D29"/>
      <c r="E29"/>
      <c r="F29"/>
      <c r="G29" s="61"/>
      <c r="H29" s="62"/>
      <c r="I29" s="61"/>
      <c r="J29" s="61"/>
      <c r="O29" s="61"/>
      <c r="P29" s="61"/>
      <c r="Q29" s="61"/>
      <c r="R29" s="61"/>
      <c r="S29" s="61"/>
    </row>
    <row r="30" spans="2:19">
      <c r="B30"/>
      <c r="C30"/>
      <c r="D30"/>
      <c r="E30"/>
      <c r="F30"/>
      <c r="G30" s="61"/>
      <c r="H30" s="62"/>
      <c r="I30" s="61"/>
      <c r="J30" s="61"/>
      <c r="O30" s="61"/>
      <c r="P30" s="61"/>
      <c r="Q30" s="61"/>
      <c r="R30" s="61"/>
      <c r="S30" s="61"/>
    </row>
    <row r="31" spans="2:19">
      <c r="B31"/>
      <c r="C31"/>
      <c r="D31"/>
      <c r="E31"/>
      <c r="F31"/>
      <c r="G31"/>
      <c r="H31"/>
    </row>
    <row r="32" spans="2:19">
      <c r="B32"/>
      <c r="C32"/>
      <c r="D32"/>
      <c r="E32"/>
      <c r="F32"/>
      <c r="G32"/>
      <c r="H32"/>
    </row>
    <row r="33" spans="2:8">
      <c r="B33"/>
      <c r="C33"/>
      <c r="D33"/>
      <c r="E33"/>
      <c r="F33"/>
      <c r="G33"/>
      <c r="H33"/>
    </row>
    <row r="34" spans="2:8">
      <c r="B34"/>
      <c r="C34"/>
      <c r="D34"/>
      <c r="E34"/>
      <c r="F34"/>
      <c r="G34"/>
      <c r="H34"/>
    </row>
    <row r="35" spans="2:8">
      <c r="B35"/>
      <c r="C35"/>
      <c r="D35"/>
      <c r="E35"/>
      <c r="F35"/>
      <c r="G35"/>
      <c r="H35"/>
    </row>
    <row r="36" spans="2:8">
      <c r="B36"/>
      <c r="C36"/>
      <c r="D36"/>
      <c r="E36"/>
      <c r="F36"/>
      <c r="G36"/>
      <c r="H36"/>
    </row>
    <row r="37" spans="2:8">
      <c r="B37"/>
      <c r="C37"/>
      <c r="D37"/>
      <c r="E37"/>
      <c r="F37"/>
      <c r="G37"/>
      <c r="H37"/>
    </row>
    <row r="38" spans="2:8">
      <c r="B38"/>
      <c r="C38"/>
      <c r="D38"/>
      <c r="E38"/>
      <c r="F38"/>
      <c r="G38"/>
      <c r="H38"/>
    </row>
    <row r="39" spans="2:8">
      <c r="B39"/>
      <c r="C39"/>
      <c r="D39"/>
      <c r="E39"/>
      <c r="F39"/>
      <c r="G39"/>
      <c r="H39"/>
    </row>
    <row r="40" spans="2:8">
      <c r="B40"/>
      <c r="C40"/>
      <c r="D40"/>
      <c r="E40"/>
      <c r="F40"/>
      <c r="G40"/>
      <c r="H40"/>
    </row>
    <row r="41" spans="2:8">
      <c r="B41"/>
      <c r="C41"/>
      <c r="D41"/>
      <c r="E41"/>
      <c r="F41"/>
      <c r="G41"/>
      <c r="H41"/>
    </row>
    <row r="42" spans="2:8">
      <c r="B42"/>
      <c r="C42"/>
      <c r="D42"/>
      <c r="E42"/>
      <c r="F42"/>
      <c r="G42"/>
      <c r="H42"/>
    </row>
    <row r="43" spans="2:8">
      <c r="B43"/>
      <c r="C43"/>
      <c r="D43"/>
      <c r="E43"/>
      <c r="F43"/>
      <c r="G43"/>
      <c r="H43"/>
    </row>
    <row r="44" spans="2:8">
      <c r="B44"/>
      <c r="C44"/>
      <c r="D44"/>
      <c r="E44"/>
      <c r="F44"/>
      <c r="G44"/>
      <c r="H44"/>
    </row>
    <row r="45" spans="2:8">
      <c r="B45"/>
      <c r="C45"/>
      <c r="D45"/>
      <c r="E45"/>
      <c r="F45"/>
      <c r="G45"/>
      <c r="H45"/>
    </row>
    <row r="46" spans="2:8">
      <c r="B46"/>
      <c r="C46"/>
      <c r="D46"/>
      <c r="E46"/>
      <c r="F46"/>
      <c r="G46"/>
      <c r="H46"/>
    </row>
    <row r="47" spans="2:8">
      <c r="B47"/>
      <c r="C47"/>
      <c r="D47"/>
      <c r="E47"/>
      <c r="F47"/>
      <c r="G47"/>
      <c r="H47"/>
    </row>
    <row r="48" spans="2:8">
      <c r="B48"/>
      <c r="C48"/>
      <c r="D48"/>
      <c r="E48"/>
      <c r="F48"/>
      <c r="G48"/>
      <c r="H48"/>
    </row>
    <row r="49" spans="2:8">
      <c r="B49"/>
      <c r="C49"/>
      <c r="D49"/>
      <c r="E49"/>
      <c r="F49"/>
      <c r="G49"/>
      <c r="H49"/>
    </row>
    <row r="50" spans="2:8">
      <c r="B50"/>
      <c r="C50"/>
      <c r="D50"/>
      <c r="E50"/>
      <c r="F50"/>
      <c r="G50"/>
      <c r="H50"/>
    </row>
    <row r="51" spans="2:8">
      <c r="B51"/>
      <c r="C51"/>
      <c r="D51"/>
      <c r="E51"/>
      <c r="F51"/>
      <c r="G51"/>
      <c r="H51"/>
    </row>
    <row r="52" spans="2:8">
      <c r="B52"/>
      <c r="C52"/>
      <c r="D52"/>
      <c r="E52"/>
      <c r="F52"/>
      <c r="G52"/>
      <c r="H52"/>
    </row>
    <row r="53" spans="2:8">
      <c r="B53"/>
      <c r="C53"/>
      <c r="D53"/>
      <c r="E53"/>
      <c r="F53"/>
      <c r="G53"/>
      <c r="H53"/>
    </row>
    <row r="54" spans="2:8">
      <c r="B54"/>
      <c r="C54"/>
      <c r="D54"/>
      <c r="E54"/>
      <c r="F54"/>
      <c r="G54"/>
      <c r="H54"/>
    </row>
    <row r="55" spans="2:8">
      <c r="B55"/>
      <c r="C55"/>
      <c r="D55"/>
      <c r="E55"/>
      <c r="F55"/>
      <c r="G55"/>
      <c r="H55"/>
    </row>
    <row r="56" spans="2:8">
      <c r="B56"/>
      <c r="C56"/>
      <c r="D56"/>
      <c r="E56"/>
      <c r="F56"/>
      <c r="G56"/>
      <c r="H56"/>
    </row>
    <row r="57" spans="2:8">
      <c r="B57"/>
      <c r="C57"/>
      <c r="D57"/>
      <c r="E57"/>
      <c r="F57"/>
      <c r="G57"/>
      <c r="H57"/>
    </row>
    <row r="58" spans="2:8">
      <c r="B58"/>
      <c r="C58"/>
      <c r="D58"/>
      <c r="E58"/>
      <c r="F58"/>
      <c r="G58"/>
      <c r="H58"/>
    </row>
    <row r="59" spans="2:8">
      <c r="B59"/>
      <c r="C59"/>
      <c r="D59"/>
      <c r="E59"/>
      <c r="F59"/>
      <c r="G59"/>
      <c r="H59"/>
    </row>
    <row r="60" spans="2:8">
      <c r="B60"/>
      <c r="C60"/>
      <c r="D60"/>
      <c r="E60"/>
      <c r="F60"/>
      <c r="G60"/>
      <c r="H60"/>
    </row>
    <row r="61" spans="2:8">
      <c r="B61"/>
      <c r="C61"/>
      <c r="D61"/>
      <c r="E61"/>
      <c r="F61"/>
      <c r="G61"/>
      <c r="H61"/>
    </row>
    <row r="62" spans="2:8">
      <c r="B62"/>
      <c r="C62"/>
      <c r="D62"/>
      <c r="E62"/>
      <c r="F62"/>
      <c r="G62"/>
      <c r="H62"/>
    </row>
    <row r="63" spans="2:8">
      <c r="B63"/>
      <c r="C63"/>
      <c r="D63"/>
      <c r="E63"/>
      <c r="F63"/>
      <c r="G63"/>
      <c r="H63"/>
    </row>
    <row r="64" spans="2:8">
      <c r="B64"/>
      <c r="C64"/>
      <c r="D64"/>
      <c r="E64"/>
      <c r="F64"/>
      <c r="G64"/>
      <c r="H64"/>
    </row>
    <row r="65" spans="2:8">
      <c r="B65"/>
      <c r="C65"/>
      <c r="D65"/>
      <c r="E65"/>
      <c r="F65"/>
      <c r="G65"/>
      <c r="H65"/>
    </row>
    <row r="66" spans="2:8">
      <c r="B66"/>
      <c r="C66"/>
      <c r="D66"/>
      <c r="E66"/>
      <c r="F66"/>
      <c r="G66"/>
      <c r="H66"/>
    </row>
    <row r="67" spans="2:8">
      <c r="B67"/>
      <c r="C67"/>
      <c r="D67"/>
      <c r="E67"/>
      <c r="F67"/>
      <c r="G67"/>
      <c r="H67"/>
    </row>
    <row r="68" spans="2:8">
      <c r="B68"/>
      <c r="C68"/>
      <c r="D68"/>
      <c r="E68"/>
      <c r="F68"/>
      <c r="G68"/>
      <c r="H68"/>
    </row>
    <row r="69" spans="2:8">
      <c r="B69"/>
      <c r="C69"/>
      <c r="D69"/>
      <c r="E69"/>
      <c r="F69"/>
      <c r="G69"/>
      <c r="H69"/>
    </row>
    <row r="70" spans="2:8">
      <c r="B70"/>
      <c r="C70"/>
      <c r="D70"/>
      <c r="E70"/>
      <c r="F70"/>
      <c r="G70"/>
      <c r="H70"/>
    </row>
    <row r="71" spans="2:8">
      <c r="B71"/>
      <c r="C71"/>
      <c r="D71"/>
      <c r="E71"/>
      <c r="F71"/>
      <c r="G71"/>
      <c r="H71"/>
    </row>
    <row r="72" spans="2:8">
      <c r="B72"/>
      <c r="C72"/>
      <c r="D72"/>
      <c r="E72"/>
      <c r="F72"/>
      <c r="G72"/>
      <c r="H72"/>
    </row>
    <row r="73" spans="2:8">
      <c r="B73"/>
      <c r="C73"/>
      <c r="D73"/>
      <c r="E73"/>
      <c r="F73"/>
      <c r="G73"/>
      <c r="H73"/>
    </row>
    <row r="74" spans="2:8">
      <c r="B74"/>
      <c r="C74"/>
      <c r="D74"/>
      <c r="E74"/>
      <c r="F74"/>
      <c r="G74"/>
      <c r="H74"/>
    </row>
    <row r="75" spans="2:8">
      <c r="B75"/>
      <c r="C75"/>
      <c r="D75"/>
      <c r="E75"/>
      <c r="F75"/>
      <c r="G75"/>
      <c r="H75"/>
    </row>
    <row r="76" spans="2:8">
      <c r="B76"/>
      <c r="C76"/>
      <c r="D76"/>
      <c r="E76"/>
      <c r="F76"/>
      <c r="G76"/>
      <c r="H76"/>
    </row>
    <row r="77" spans="2:8">
      <c r="B77"/>
      <c r="C77"/>
      <c r="D77"/>
      <c r="E77"/>
      <c r="F77"/>
      <c r="G77"/>
      <c r="H77"/>
    </row>
    <row r="78" spans="2:8">
      <c r="B78"/>
      <c r="C78"/>
      <c r="D78"/>
      <c r="E78"/>
      <c r="F78"/>
      <c r="G78"/>
      <c r="H78"/>
    </row>
    <row r="79" spans="2:8">
      <c r="B79"/>
      <c r="C79"/>
      <c r="D79"/>
      <c r="E79"/>
      <c r="F79"/>
      <c r="G79"/>
      <c r="H79"/>
    </row>
    <row r="80" spans="2:8">
      <c r="B80"/>
      <c r="C80"/>
      <c r="D80"/>
      <c r="E80"/>
      <c r="F80"/>
      <c r="G80"/>
      <c r="H80"/>
    </row>
    <row r="81" spans="2:8">
      <c r="B81"/>
      <c r="C81"/>
      <c r="D81"/>
      <c r="E81"/>
      <c r="F81"/>
      <c r="G81"/>
      <c r="H81"/>
    </row>
    <row r="82" spans="2:8">
      <c r="B82"/>
      <c r="C82"/>
      <c r="D82"/>
      <c r="E82"/>
      <c r="F82"/>
      <c r="G82"/>
      <c r="H82"/>
    </row>
    <row r="83" spans="2:8">
      <c r="B83"/>
      <c r="C83"/>
      <c r="D83"/>
      <c r="E83"/>
      <c r="F83"/>
      <c r="G83"/>
      <c r="H83"/>
    </row>
    <row r="84" spans="2:8">
      <c r="B84"/>
      <c r="C84"/>
      <c r="D84"/>
      <c r="E84"/>
      <c r="F84"/>
      <c r="G84"/>
      <c r="H84"/>
    </row>
    <row r="85" spans="2:8">
      <c r="B85"/>
      <c r="C85"/>
      <c r="D85"/>
      <c r="E85"/>
      <c r="F85"/>
      <c r="G85"/>
      <c r="H85"/>
    </row>
    <row r="86" spans="2:8">
      <c r="B86"/>
      <c r="C86"/>
      <c r="D86"/>
      <c r="E86"/>
      <c r="F86"/>
      <c r="G86"/>
      <c r="H86"/>
    </row>
    <row r="87" spans="2:8">
      <c r="B87"/>
      <c r="C87"/>
      <c r="D87"/>
      <c r="E87"/>
      <c r="F87"/>
      <c r="G87"/>
      <c r="H87"/>
    </row>
    <row r="88" spans="2:8">
      <c r="B88"/>
      <c r="C88"/>
      <c r="D88"/>
      <c r="E88"/>
      <c r="F88"/>
      <c r="G88"/>
      <c r="H88"/>
    </row>
    <row r="89" spans="2:8">
      <c r="B89"/>
      <c r="C89"/>
      <c r="D89"/>
      <c r="E89"/>
      <c r="F89"/>
      <c r="G89"/>
      <c r="H89"/>
    </row>
    <row r="90" spans="2:8">
      <c r="B90"/>
      <c r="C90"/>
      <c r="D90"/>
      <c r="E90"/>
      <c r="F90"/>
      <c r="G90"/>
      <c r="H90"/>
    </row>
    <row r="91" spans="2:8">
      <c r="B91"/>
      <c r="C91"/>
      <c r="D91"/>
      <c r="E91"/>
      <c r="F91"/>
      <c r="G91"/>
      <c r="H91"/>
    </row>
    <row r="92" spans="2:8">
      <c r="B92"/>
      <c r="C92"/>
      <c r="D92"/>
      <c r="E92"/>
      <c r="F92"/>
      <c r="G92"/>
      <c r="H92"/>
    </row>
    <row r="93" spans="2:8">
      <c r="B93"/>
      <c r="C93"/>
      <c r="D93"/>
      <c r="E93"/>
      <c r="F93"/>
      <c r="G93"/>
      <c r="H93"/>
    </row>
    <row r="94" spans="2:8">
      <c r="B94"/>
      <c r="C94"/>
      <c r="D94"/>
      <c r="E94"/>
      <c r="F94"/>
      <c r="G94"/>
      <c r="H94"/>
    </row>
    <row r="95" spans="2:8">
      <c r="B95"/>
      <c r="C95"/>
      <c r="D95"/>
      <c r="E95"/>
      <c r="F95"/>
      <c r="G95"/>
      <c r="H95"/>
    </row>
    <row r="96" spans="2:8">
      <c r="B96"/>
      <c r="C96"/>
      <c r="D96"/>
      <c r="E96"/>
      <c r="F96"/>
      <c r="G96"/>
      <c r="H96"/>
    </row>
    <row r="97" spans="2:8">
      <c r="B97"/>
      <c r="C97"/>
      <c r="D97"/>
      <c r="E97"/>
      <c r="F97"/>
      <c r="G97"/>
      <c r="H97"/>
    </row>
    <row r="98" spans="2:8">
      <c r="B98"/>
      <c r="C98"/>
      <c r="D98"/>
      <c r="E98"/>
      <c r="F98"/>
      <c r="G98"/>
      <c r="H98"/>
    </row>
    <row r="99" spans="2:8">
      <c r="B99"/>
      <c r="C99"/>
      <c r="D99"/>
      <c r="E99"/>
      <c r="F99"/>
      <c r="G99"/>
      <c r="H99"/>
    </row>
    <row r="100" spans="2:8">
      <c r="B100"/>
      <c r="C100"/>
      <c r="D100"/>
      <c r="E100"/>
      <c r="F100"/>
      <c r="G100"/>
      <c r="H100"/>
    </row>
    <row r="101" spans="2:8">
      <c r="B101"/>
      <c r="C101"/>
      <c r="D101"/>
      <c r="E101"/>
      <c r="F101"/>
      <c r="G101"/>
      <c r="H101"/>
    </row>
    <row r="102" spans="2:8">
      <c r="B102"/>
      <c r="C102"/>
      <c r="D102"/>
      <c r="E102"/>
      <c r="F102"/>
      <c r="G102"/>
      <c r="H102"/>
    </row>
    <row r="103" spans="2:8">
      <c r="B103"/>
      <c r="C103"/>
      <c r="D103"/>
      <c r="E103"/>
      <c r="F103"/>
      <c r="G103"/>
      <c r="H103"/>
    </row>
    <row r="104" spans="2:8">
      <c r="B104"/>
      <c r="C104"/>
      <c r="D104"/>
      <c r="E104"/>
      <c r="F104"/>
      <c r="G104"/>
      <c r="H104"/>
    </row>
    <row r="105" spans="2:8">
      <c r="B105"/>
      <c r="C105"/>
      <c r="D105"/>
      <c r="E105"/>
      <c r="F105"/>
      <c r="G105"/>
      <c r="H105"/>
    </row>
    <row r="106" spans="2:8">
      <c r="B106"/>
      <c r="C106"/>
      <c r="D106"/>
      <c r="E106"/>
      <c r="F106"/>
      <c r="G106"/>
      <c r="H106"/>
    </row>
    <row r="107" spans="2:8">
      <c r="B107"/>
      <c r="C107"/>
      <c r="D107"/>
      <c r="E107"/>
      <c r="F107"/>
      <c r="G107"/>
      <c r="H107"/>
    </row>
    <row r="108" spans="2:8">
      <c r="B108"/>
      <c r="C108"/>
      <c r="D108"/>
      <c r="E108"/>
      <c r="F108"/>
      <c r="G108"/>
      <c r="H108"/>
    </row>
    <row r="109" spans="2:8">
      <c r="B109"/>
      <c r="C109"/>
      <c r="D109"/>
      <c r="E109"/>
      <c r="F109"/>
      <c r="G109"/>
      <c r="H109"/>
    </row>
    <row r="110" spans="2:8">
      <c r="B110"/>
      <c r="C110"/>
      <c r="D110"/>
      <c r="E110"/>
      <c r="F110"/>
      <c r="G110"/>
      <c r="H110"/>
    </row>
    <row r="111" spans="2:8">
      <c r="B111"/>
      <c r="C111"/>
      <c r="D111"/>
      <c r="E111"/>
      <c r="F111"/>
      <c r="G111"/>
      <c r="H111"/>
    </row>
    <row r="112" spans="2:8">
      <c r="B112"/>
      <c r="C112"/>
      <c r="D112"/>
      <c r="E112"/>
      <c r="F112"/>
      <c r="G112"/>
      <c r="H112"/>
    </row>
    <row r="113" spans="2:8">
      <c r="B113"/>
      <c r="C113"/>
      <c r="D113"/>
      <c r="E113"/>
      <c r="F113"/>
      <c r="G113"/>
      <c r="H113"/>
    </row>
    <row r="114" spans="2:8">
      <c r="B114"/>
      <c r="C114"/>
      <c r="D114"/>
      <c r="E114"/>
      <c r="F114"/>
      <c r="G114"/>
      <c r="H114"/>
    </row>
    <row r="115" spans="2:8">
      <c r="B115"/>
      <c r="C115"/>
      <c r="D115"/>
      <c r="E115"/>
      <c r="F115"/>
      <c r="G115"/>
      <c r="H115"/>
    </row>
    <row r="116" spans="2:8">
      <c r="B116"/>
      <c r="C116"/>
      <c r="D116"/>
      <c r="E116"/>
      <c r="F116"/>
      <c r="G116"/>
      <c r="H116"/>
    </row>
    <row r="117" spans="2:8">
      <c r="B117"/>
      <c r="C117"/>
      <c r="D117"/>
      <c r="E117"/>
      <c r="F117"/>
      <c r="G117"/>
      <c r="H117"/>
    </row>
    <row r="118" spans="2:8">
      <c r="B118"/>
      <c r="C118"/>
      <c r="D118"/>
      <c r="E118"/>
      <c r="F118"/>
      <c r="G118"/>
      <c r="H118"/>
    </row>
    <row r="119" spans="2:8">
      <c r="B119"/>
      <c r="C119"/>
      <c r="D119"/>
      <c r="E119"/>
      <c r="F119"/>
      <c r="G119"/>
      <c r="H119"/>
    </row>
    <row r="120" spans="2:8">
      <c r="B120"/>
      <c r="C120"/>
      <c r="D120"/>
      <c r="E120"/>
      <c r="F120"/>
      <c r="G120"/>
      <c r="H120"/>
    </row>
    <row r="121" spans="2:8">
      <c r="B121"/>
      <c r="C121"/>
      <c r="D121"/>
      <c r="E121"/>
      <c r="F121"/>
      <c r="G121"/>
      <c r="H121"/>
    </row>
    <row r="122" spans="2:8">
      <c r="B122"/>
      <c r="C122"/>
      <c r="D122"/>
      <c r="E122"/>
      <c r="F122"/>
      <c r="G122"/>
      <c r="H122"/>
    </row>
    <row r="123" spans="2:8">
      <c r="B123"/>
      <c r="C123"/>
      <c r="D123"/>
      <c r="E123"/>
      <c r="F123"/>
      <c r="G123"/>
      <c r="H123"/>
    </row>
    <row r="124" spans="2:8">
      <c r="B124"/>
      <c r="C124"/>
      <c r="D124"/>
      <c r="E124"/>
      <c r="F124"/>
      <c r="G124"/>
      <c r="H124"/>
    </row>
    <row r="125" spans="2:8">
      <c r="B125"/>
      <c r="C125"/>
      <c r="D125"/>
      <c r="E125"/>
      <c r="F125"/>
      <c r="G125"/>
      <c r="H125"/>
    </row>
    <row r="126" spans="2:8">
      <c r="B126"/>
      <c r="C126"/>
      <c r="D126"/>
      <c r="E126"/>
      <c r="F126"/>
      <c r="G126"/>
      <c r="H126"/>
    </row>
    <row r="127" spans="2:8">
      <c r="B127"/>
      <c r="C127"/>
      <c r="D127"/>
      <c r="E127"/>
      <c r="F127"/>
      <c r="G127"/>
      <c r="H127"/>
    </row>
    <row r="128" spans="2:8">
      <c r="B128"/>
      <c r="C128"/>
      <c r="D128"/>
      <c r="E128"/>
      <c r="F128"/>
      <c r="G128"/>
      <c r="H128"/>
    </row>
    <row r="129" spans="2:8">
      <c r="B129"/>
      <c r="C129"/>
      <c r="D129"/>
      <c r="E129"/>
      <c r="F129"/>
      <c r="G129"/>
      <c r="H129"/>
    </row>
    <row r="130" spans="2:8">
      <c r="B130"/>
      <c r="C130"/>
      <c r="D130"/>
      <c r="E130"/>
      <c r="F130"/>
      <c r="G130"/>
      <c r="H130"/>
    </row>
    <row r="131" spans="2:8">
      <c r="B131"/>
      <c r="C131"/>
      <c r="D131"/>
      <c r="E131"/>
      <c r="F131"/>
      <c r="G131"/>
      <c r="H131"/>
    </row>
    <row r="132" spans="2:8">
      <c r="B132"/>
      <c r="C132"/>
      <c r="D132"/>
      <c r="E132"/>
      <c r="F132"/>
      <c r="G132"/>
      <c r="H132"/>
    </row>
    <row r="133" spans="2:8">
      <c r="B133"/>
      <c r="C133"/>
      <c r="D133"/>
      <c r="E133"/>
      <c r="F133"/>
      <c r="G133"/>
      <c r="H133"/>
    </row>
    <row r="134" spans="2:8">
      <c r="B134"/>
      <c r="C134"/>
      <c r="D134"/>
      <c r="E134"/>
      <c r="F134"/>
      <c r="G134"/>
      <c r="H134"/>
    </row>
    <row r="135" spans="2:8">
      <c r="B135"/>
      <c r="C135"/>
      <c r="D135"/>
      <c r="E135"/>
      <c r="F135"/>
      <c r="G135"/>
      <c r="H135"/>
    </row>
    <row r="136" spans="2:8">
      <c r="B136"/>
      <c r="C136"/>
      <c r="D136"/>
      <c r="E136"/>
      <c r="F136"/>
      <c r="G136"/>
      <c r="H136"/>
    </row>
    <row r="137" spans="2:8">
      <c r="B137"/>
      <c r="C137"/>
      <c r="D137"/>
      <c r="E137"/>
      <c r="F137"/>
      <c r="G137"/>
      <c r="H137"/>
    </row>
    <row r="138" spans="2:8">
      <c r="B138"/>
      <c r="C138"/>
      <c r="D138"/>
      <c r="E138"/>
      <c r="F138"/>
      <c r="G138"/>
      <c r="H138"/>
    </row>
    <row r="139" spans="2:8">
      <c r="B139"/>
      <c r="C139"/>
      <c r="D139"/>
      <c r="E139"/>
      <c r="F139"/>
      <c r="G139"/>
      <c r="H139"/>
    </row>
    <row r="140" spans="2:8">
      <c r="B140"/>
      <c r="C140"/>
      <c r="D140"/>
      <c r="E140"/>
      <c r="F140"/>
      <c r="G140"/>
      <c r="H140"/>
    </row>
    <row r="141" spans="2:8">
      <c r="B141"/>
      <c r="C141"/>
      <c r="D141"/>
      <c r="E141"/>
      <c r="F141"/>
      <c r="G141"/>
      <c r="H141"/>
    </row>
    <row r="142" spans="2:8">
      <c r="B142"/>
      <c r="C142"/>
      <c r="D142"/>
      <c r="E142"/>
      <c r="F142"/>
      <c r="G142"/>
      <c r="H142"/>
    </row>
    <row r="143" spans="2:8">
      <c r="B143"/>
      <c r="C143"/>
      <c r="D143"/>
      <c r="E143"/>
      <c r="F143"/>
      <c r="G143"/>
      <c r="H143"/>
    </row>
    <row r="144" spans="2:8">
      <c r="B144"/>
      <c r="C144"/>
      <c r="D144"/>
      <c r="E144"/>
      <c r="F144"/>
      <c r="G144"/>
      <c r="H144"/>
    </row>
    <row r="145" spans="2:8">
      <c r="B145"/>
      <c r="C145"/>
      <c r="D145"/>
      <c r="E145"/>
      <c r="F145"/>
      <c r="G145"/>
      <c r="H145"/>
    </row>
    <row r="146" spans="2:8">
      <c r="B146"/>
      <c r="C146"/>
      <c r="D146"/>
      <c r="E146"/>
      <c r="F146"/>
      <c r="G146"/>
      <c r="H146"/>
    </row>
    <row r="147" spans="2:8">
      <c r="B147"/>
      <c r="C147"/>
      <c r="D147"/>
      <c r="E147"/>
      <c r="F147"/>
      <c r="G147"/>
      <c r="H147"/>
    </row>
    <row r="148" spans="2:8">
      <c r="B148"/>
      <c r="C148"/>
      <c r="D148"/>
      <c r="E148"/>
      <c r="F148"/>
      <c r="G148"/>
      <c r="H148"/>
    </row>
    <row r="149" spans="2:8">
      <c r="B149"/>
      <c r="C149"/>
      <c r="D149"/>
      <c r="E149"/>
      <c r="F149"/>
      <c r="G149"/>
      <c r="H149"/>
    </row>
    <row r="150" spans="2:8">
      <c r="B150"/>
      <c r="C150"/>
      <c r="D150"/>
      <c r="E150"/>
      <c r="F150"/>
      <c r="G150"/>
      <c r="H150"/>
    </row>
    <row r="151" spans="2:8">
      <c r="B151"/>
      <c r="C151"/>
      <c r="D151"/>
      <c r="E151"/>
      <c r="F151"/>
      <c r="G151"/>
      <c r="H151"/>
    </row>
    <row r="152" spans="2:8">
      <c r="B152"/>
      <c r="C152"/>
      <c r="D152"/>
      <c r="E152"/>
      <c r="F152"/>
      <c r="G152"/>
      <c r="H152"/>
    </row>
    <row r="153" spans="2:8">
      <c r="B153"/>
      <c r="C153"/>
      <c r="D153"/>
      <c r="E153"/>
      <c r="F153"/>
      <c r="G153"/>
      <c r="H153"/>
    </row>
    <row r="154" spans="2:8">
      <c r="B154"/>
      <c r="C154"/>
      <c r="D154"/>
      <c r="E154"/>
      <c r="F154"/>
      <c r="G154"/>
      <c r="H154"/>
    </row>
    <row r="155" spans="2:8">
      <c r="B155"/>
      <c r="C155"/>
      <c r="D155"/>
      <c r="E155"/>
      <c r="F155"/>
      <c r="G155"/>
      <c r="H155"/>
    </row>
    <row r="156" spans="2:8">
      <c r="B156"/>
      <c r="C156"/>
      <c r="D156"/>
      <c r="E156"/>
      <c r="F156"/>
      <c r="G156"/>
      <c r="H156"/>
    </row>
    <row r="157" spans="2:8">
      <c r="B157"/>
      <c r="C157"/>
      <c r="D157"/>
      <c r="E157"/>
      <c r="F157"/>
      <c r="G157"/>
      <c r="H157"/>
    </row>
    <row r="158" spans="2:8">
      <c r="B158"/>
      <c r="C158"/>
      <c r="D158"/>
      <c r="E158"/>
      <c r="F158"/>
      <c r="G158"/>
      <c r="H158"/>
    </row>
    <row r="159" spans="2:8">
      <c r="B159"/>
      <c r="C159"/>
      <c r="D159"/>
      <c r="E159"/>
      <c r="F159"/>
      <c r="G159"/>
      <c r="H159"/>
    </row>
    <row r="160" spans="2:8">
      <c r="B160"/>
      <c r="C160"/>
      <c r="D160"/>
      <c r="E160"/>
      <c r="F160"/>
      <c r="G160"/>
      <c r="H160"/>
    </row>
    <row r="161" spans="2:8">
      <c r="B161"/>
      <c r="C161"/>
      <c r="D161"/>
      <c r="E161"/>
      <c r="F161"/>
      <c r="G161"/>
      <c r="H161"/>
    </row>
    <row r="162" spans="2:8">
      <c r="B162"/>
      <c r="C162"/>
      <c r="D162"/>
      <c r="E162"/>
      <c r="F162"/>
      <c r="G162"/>
      <c r="H162"/>
    </row>
    <row r="163" spans="2:8">
      <c r="B163"/>
      <c r="C163"/>
      <c r="D163"/>
      <c r="E163"/>
      <c r="F163"/>
      <c r="G163"/>
      <c r="H163"/>
    </row>
    <row r="164" spans="2:8">
      <c r="B164"/>
      <c r="C164"/>
      <c r="D164"/>
      <c r="E164"/>
      <c r="F164"/>
      <c r="G164"/>
      <c r="H164"/>
    </row>
    <row r="165" spans="2:8">
      <c r="B165"/>
      <c r="C165"/>
      <c r="D165"/>
      <c r="E165"/>
      <c r="F165"/>
      <c r="G165"/>
      <c r="H165"/>
    </row>
    <row r="166" spans="2:8">
      <c r="B166"/>
      <c r="C166"/>
      <c r="D166"/>
      <c r="E166"/>
      <c r="F166"/>
      <c r="G166"/>
      <c r="H166"/>
    </row>
    <row r="167" spans="2:8">
      <c r="B167"/>
      <c r="C167"/>
      <c r="D167"/>
      <c r="E167"/>
      <c r="F167"/>
      <c r="G167"/>
      <c r="H167"/>
    </row>
    <row r="168" spans="2:8">
      <c r="B168"/>
      <c r="C168"/>
      <c r="D168"/>
      <c r="E168"/>
      <c r="F168"/>
      <c r="G168"/>
      <c r="H168"/>
    </row>
    <row r="169" spans="2:8">
      <c r="B169"/>
      <c r="C169"/>
      <c r="D169"/>
      <c r="E169"/>
      <c r="F169"/>
      <c r="G169"/>
      <c r="H169"/>
    </row>
    <row r="170" spans="2:8">
      <c r="B170"/>
      <c r="C170"/>
      <c r="D170"/>
      <c r="E170"/>
      <c r="F170"/>
      <c r="G170"/>
      <c r="H170"/>
    </row>
    <row r="171" spans="2:8">
      <c r="B171"/>
      <c r="C171"/>
      <c r="D171"/>
      <c r="E171"/>
      <c r="F171"/>
      <c r="G171"/>
      <c r="H171"/>
    </row>
    <row r="172" spans="2:8">
      <c r="B172"/>
      <c r="C172"/>
      <c r="D172"/>
      <c r="E172"/>
      <c r="F172"/>
      <c r="G172"/>
      <c r="H172"/>
    </row>
    <row r="173" spans="2:8">
      <c r="B173"/>
      <c r="C173"/>
      <c r="D173"/>
      <c r="E173"/>
      <c r="F173"/>
      <c r="G173"/>
      <c r="H173"/>
    </row>
    <row r="174" spans="2:8">
      <c r="B174"/>
      <c r="C174"/>
      <c r="D174"/>
      <c r="E174"/>
      <c r="F174"/>
      <c r="G174"/>
      <c r="H174"/>
    </row>
    <row r="175" spans="2:8">
      <c r="B175"/>
      <c r="C175"/>
      <c r="D175"/>
      <c r="E175"/>
      <c r="F175"/>
      <c r="G175"/>
      <c r="H175"/>
    </row>
    <row r="176" spans="2:8">
      <c r="B176"/>
      <c r="C176"/>
      <c r="D176"/>
      <c r="E176"/>
      <c r="F176"/>
      <c r="G176"/>
      <c r="H176"/>
    </row>
    <row r="177" spans="2:8">
      <c r="B177"/>
      <c r="C177"/>
      <c r="D177"/>
      <c r="E177"/>
      <c r="F177"/>
      <c r="G177"/>
      <c r="H177"/>
    </row>
    <row r="178" spans="2:8">
      <c r="B178"/>
      <c r="C178"/>
      <c r="D178"/>
      <c r="E178"/>
      <c r="F178"/>
      <c r="G178"/>
      <c r="H178"/>
    </row>
    <row r="179" spans="2:8">
      <c r="B179"/>
      <c r="C179"/>
      <c r="D179"/>
      <c r="E179"/>
      <c r="F179"/>
      <c r="G179"/>
      <c r="H179"/>
    </row>
    <row r="180" spans="2:8">
      <c r="B180"/>
      <c r="C180"/>
      <c r="D180"/>
      <c r="E180"/>
      <c r="F180"/>
      <c r="G180"/>
      <c r="H180"/>
    </row>
    <row r="181" spans="2:8">
      <c r="B181"/>
      <c r="C181"/>
      <c r="D181"/>
      <c r="E181"/>
      <c r="F181"/>
      <c r="G181"/>
      <c r="H181"/>
    </row>
    <row r="182" spans="2:8">
      <c r="B182"/>
      <c r="C182"/>
      <c r="D182"/>
      <c r="E182"/>
      <c r="F182"/>
      <c r="G182"/>
      <c r="H182"/>
    </row>
    <row r="183" spans="2:8">
      <c r="B183"/>
      <c r="C183"/>
      <c r="D183"/>
      <c r="E183"/>
      <c r="F183"/>
      <c r="G183"/>
      <c r="H183"/>
    </row>
    <row r="184" spans="2:8">
      <c r="B184"/>
      <c r="C184"/>
      <c r="D184"/>
      <c r="E184"/>
      <c r="F184"/>
      <c r="G184"/>
      <c r="H184"/>
    </row>
    <row r="185" spans="2:8">
      <c r="B185"/>
      <c r="C185"/>
      <c r="D185"/>
      <c r="E185"/>
      <c r="F185"/>
      <c r="G185"/>
      <c r="H185"/>
    </row>
    <row r="186" spans="2:8">
      <c r="B186"/>
      <c r="C186"/>
      <c r="D186"/>
      <c r="E186"/>
      <c r="F186"/>
      <c r="G186"/>
      <c r="H186"/>
    </row>
    <row r="187" spans="2:8">
      <c r="B187"/>
      <c r="C187"/>
      <c r="D187"/>
      <c r="E187"/>
      <c r="F187"/>
      <c r="G187"/>
      <c r="H187"/>
    </row>
    <row r="188" spans="2:8">
      <c r="B188"/>
      <c r="C188"/>
      <c r="D188"/>
      <c r="E188"/>
      <c r="F188"/>
      <c r="G188"/>
      <c r="H188"/>
    </row>
    <row r="189" spans="2:8">
      <c r="B189"/>
      <c r="C189"/>
      <c r="D189"/>
      <c r="E189"/>
      <c r="F189"/>
      <c r="G189"/>
      <c r="H189"/>
    </row>
    <row r="190" spans="2:8">
      <c r="B190"/>
      <c r="C190"/>
      <c r="D190"/>
      <c r="E190"/>
      <c r="F190"/>
      <c r="G190"/>
      <c r="H190"/>
    </row>
    <row r="191" spans="2:8">
      <c r="B191"/>
      <c r="C191"/>
      <c r="D191"/>
      <c r="E191"/>
      <c r="F191"/>
      <c r="G191"/>
      <c r="H191"/>
    </row>
    <row r="192" spans="2:8">
      <c r="B192"/>
      <c r="C192"/>
      <c r="D192"/>
      <c r="E192"/>
      <c r="F192"/>
      <c r="G192"/>
      <c r="H192"/>
    </row>
    <row r="193" spans="2:8">
      <c r="B193"/>
      <c r="C193"/>
      <c r="D193"/>
      <c r="E193"/>
      <c r="F193"/>
      <c r="G193"/>
      <c r="H193"/>
    </row>
    <row r="194" spans="2:8">
      <c r="B194"/>
      <c r="C194"/>
      <c r="D194"/>
      <c r="E194"/>
      <c r="F194"/>
      <c r="G194"/>
      <c r="H194"/>
    </row>
    <row r="195" spans="2:8">
      <c r="B195"/>
      <c r="C195"/>
      <c r="D195"/>
      <c r="E195"/>
      <c r="F195"/>
      <c r="G195"/>
      <c r="H195"/>
    </row>
    <row r="196" spans="2:8">
      <c r="B196"/>
      <c r="C196"/>
      <c r="D196"/>
      <c r="E196"/>
      <c r="F196"/>
      <c r="G196"/>
      <c r="H196"/>
    </row>
    <row r="197" spans="2:8">
      <c r="B197"/>
      <c r="C197"/>
      <c r="D197"/>
      <c r="E197"/>
      <c r="F197"/>
      <c r="G197"/>
      <c r="H197"/>
    </row>
    <row r="198" spans="2:8">
      <c r="B198"/>
      <c r="C198"/>
      <c r="D198"/>
      <c r="E198"/>
      <c r="F198"/>
      <c r="G198"/>
      <c r="H198"/>
    </row>
    <row r="199" spans="2:8">
      <c r="B199"/>
      <c r="C199"/>
      <c r="D199"/>
      <c r="E199"/>
      <c r="F199"/>
      <c r="G199"/>
      <c r="H199"/>
    </row>
    <row r="200" spans="2:8">
      <c r="B200"/>
      <c r="C200"/>
      <c r="D200"/>
      <c r="E200"/>
      <c r="F200"/>
      <c r="G200"/>
      <c r="H200"/>
    </row>
    <row r="201" spans="2:8">
      <c r="B201"/>
      <c r="C201"/>
      <c r="D201"/>
      <c r="E201"/>
      <c r="F201"/>
      <c r="G201"/>
      <c r="H201"/>
    </row>
    <row r="202" spans="2:8">
      <c r="B202"/>
      <c r="C202"/>
      <c r="D202"/>
      <c r="E202"/>
      <c r="F202"/>
      <c r="G202"/>
      <c r="H202"/>
    </row>
    <row r="203" spans="2:8">
      <c r="B203"/>
      <c r="C203"/>
      <c r="D203"/>
      <c r="E203"/>
      <c r="F203"/>
      <c r="G203"/>
      <c r="H203"/>
    </row>
    <row r="204" spans="2:8">
      <c r="B204"/>
      <c r="C204"/>
      <c r="D204"/>
      <c r="E204"/>
      <c r="F204"/>
      <c r="G204"/>
      <c r="H204"/>
    </row>
    <row r="205" spans="2:8">
      <c r="B205"/>
      <c r="C205"/>
      <c r="D205"/>
      <c r="E205"/>
      <c r="F205"/>
      <c r="G205"/>
      <c r="H205"/>
    </row>
    <row r="206" spans="2:8">
      <c r="B206"/>
      <c r="C206"/>
      <c r="D206"/>
      <c r="E206"/>
      <c r="F206"/>
      <c r="G206"/>
      <c r="H206"/>
    </row>
    <row r="207" spans="2:8">
      <c r="B207"/>
      <c r="C207"/>
      <c r="D207"/>
      <c r="E207"/>
      <c r="F207"/>
      <c r="G207"/>
      <c r="H207"/>
    </row>
    <row r="208" spans="2:8">
      <c r="B208"/>
      <c r="C208"/>
      <c r="D208"/>
      <c r="E208"/>
      <c r="F208"/>
      <c r="G208"/>
      <c r="H208"/>
    </row>
    <row r="209" spans="2:8">
      <c r="B209"/>
      <c r="C209"/>
      <c r="D209"/>
      <c r="E209"/>
      <c r="F209"/>
      <c r="G209"/>
      <c r="H209"/>
    </row>
    <row r="210" spans="2:8">
      <c r="B210"/>
      <c r="C210"/>
      <c r="D210"/>
      <c r="E210"/>
      <c r="F210"/>
      <c r="G210"/>
      <c r="H210"/>
    </row>
    <row r="211" spans="2:8">
      <c r="B211"/>
      <c r="C211"/>
      <c r="D211"/>
      <c r="E211"/>
      <c r="F211"/>
      <c r="G211"/>
      <c r="H211"/>
    </row>
    <row r="212" spans="2:8">
      <c r="B212"/>
      <c r="C212"/>
      <c r="D212"/>
      <c r="E212"/>
      <c r="F212"/>
      <c r="G212"/>
      <c r="H212"/>
    </row>
    <row r="213" spans="2:8">
      <c r="B213"/>
      <c r="C213"/>
      <c r="D213"/>
      <c r="E213"/>
      <c r="F213"/>
      <c r="G213"/>
      <c r="H213"/>
    </row>
    <row r="214" spans="2:8">
      <c r="B214"/>
      <c r="C214"/>
      <c r="D214"/>
      <c r="E214"/>
      <c r="F214"/>
      <c r="G214"/>
      <c r="H214"/>
    </row>
    <row r="215" spans="2:8">
      <c r="B215"/>
      <c r="C215"/>
      <c r="D215"/>
      <c r="E215"/>
      <c r="F215"/>
      <c r="G215"/>
      <c r="H215"/>
    </row>
    <row r="216" spans="2:8">
      <c r="B216"/>
      <c r="C216"/>
      <c r="D216"/>
      <c r="E216"/>
      <c r="F216"/>
      <c r="G216"/>
      <c r="H216"/>
    </row>
    <row r="217" spans="2:8">
      <c r="B217"/>
      <c r="C217"/>
      <c r="D217"/>
      <c r="E217"/>
      <c r="F217"/>
      <c r="G217"/>
      <c r="H217"/>
    </row>
    <row r="218" spans="2:8">
      <c r="B218"/>
      <c r="C218"/>
      <c r="D218"/>
      <c r="E218"/>
      <c r="F218"/>
      <c r="G218"/>
      <c r="H218"/>
    </row>
    <row r="219" spans="2:8">
      <c r="B219"/>
      <c r="C219"/>
      <c r="D219"/>
      <c r="E219"/>
      <c r="F219"/>
      <c r="G219"/>
      <c r="H219"/>
    </row>
    <row r="220" spans="2:8">
      <c r="B220"/>
      <c r="C220"/>
      <c r="D220"/>
      <c r="E220"/>
      <c r="F220"/>
      <c r="G220"/>
      <c r="H220"/>
    </row>
    <row r="221" spans="2:8">
      <c r="B221"/>
      <c r="C221"/>
      <c r="D221"/>
      <c r="E221"/>
      <c r="F221"/>
      <c r="G221"/>
      <c r="H221"/>
    </row>
    <row r="222" spans="2:8">
      <c r="B222"/>
      <c r="C222"/>
      <c r="D222"/>
      <c r="E222"/>
      <c r="F222"/>
      <c r="G222"/>
      <c r="H222"/>
    </row>
    <row r="223" spans="2:8">
      <c r="B223"/>
      <c r="C223"/>
      <c r="D223"/>
      <c r="E223"/>
      <c r="F223"/>
      <c r="G223"/>
      <c r="H223"/>
    </row>
    <row r="224" spans="2:8">
      <c r="B224"/>
      <c r="C224"/>
      <c r="D224"/>
      <c r="E224"/>
      <c r="F224"/>
      <c r="G224"/>
      <c r="H224"/>
    </row>
    <row r="225" spans="2:8">
      <c r="B225"/>
      <c r="C225"/>
      <c r="D225"/>
      <c r="E225"/>
      <c r="F225"/>
      <c r="G225"/>
      <c r="H225"/>
    </row>
    <row r="226" spans="2:8">
      <c r="B226"/>
      <c r="C226"/>
      <c r="D226"/>
      <c r="E226"/>
      <c r="F226"/>
      <c r="G226"/>
      <c r="H226"/>
    </row>
    <row r="227" spans="2:8">
      <c r="B227"/>
      <c r="C227"/>
      <c r="D227"/>
      <c r="E227"/>
      <c r="F227"/>
      <c r="G227"/>
      <c r="H227"/>
    </row>
    <row r="228" spans="2:8">
      <c r="B228"/>
      <c r="C228"/>
      <c r="D228"/>
      <c r="E228"/>
      <c r="F228"/>
      <c r="G228"/>
      <c r="H228"/>
    </row>
    <row r="229" spans="2:8">
      <c r="B229"/>
      <c r="C229"/>
      <c r="D229"/>
      <c r="E229"/>
      <c r="F229"/>
      <c r="G229"/>
      <c r="H229"/>
    </row>
    <row r="230" spans="2:8">
      <c r="B230"/>
      <c r="C230"/>
      <c r="D230"/>
      <c r="E230"/>
      <c r="F230"/>
      <c r="G230"/>
      <c r="H230"/>
    </row>
    <row r="231" spans="2:8">
      <c r="B231"/>
      <c r="C231"/>
      <c r="D231"/>
      <c r="E231"/>
      <c r="F231"/>
      <c r="G231"/>
      <c r="H231"/>
    </row>
    <row r="232" spans="2:8">
      <c r="B232"/>
      <c r="C232"/>
      <c r="D232"/>
      <c r="E232"/>
      <c r="F232"/>
      <c r="G232"/>
      <c r="H232"/>
    </row>
    <row r="233" spans="2:8">
      <c r="B233"/>
      <c r="C233"/>
      <c r="D233"/>
      <c r="E233"/>
      <c r="F233"/>
      <c r="G233"/>
      <c r="H233"/>
    </row>
    <row r="234" spans="2:8">
      <c r="B234"/>
      <c r="C234"/>
      <c r="D234"/>
      <c r="E234"/>
      <c r="F234"/>
      <c r="G234"/>
      <c r="H234"/>
    </row>
    <row r="235" spans="2:8">
      <c r="B235"/>
      <c r="C235"/>
      <c r="D235"/>
      <c r="E235"/>
      <c r="F235"/>
      <c r="G235"/>
      <c r="H235"/>
    </row>
    <row r="236" spans="2:8">
      <c r="B236"/>
      <c r="C236"/>
      <c r="D236"/>
      <c r="E236"/>
      <c r="F236"/>
      <c r="G236"/>
      <c r="H236"/>
    </row>
    <row r="237" spans="2:8">
      <c r="B237"/>
      <c r="C237"/>
      <c r="D237"/>
      <c r="E237"/>
      <c r="F237"/>
      <c r="G237"/>
      <c r="H237"/>
    </row>
    <row r="238" spans="2:8">
      <c r="B238"/>
      <c r="C238"/>
      <c r="D238"/>
      <c r="E238"/>
      <c r="F238"/>
      <c r="G238"/>
      <c r="H238"/>
    </row>
    <row r="239" spans="2:8">
      <c r="B239"/>
      <c r="C239"/>
      <c r="D239"/>
      <c r="E239"/>
      <c r="F239"/>
      <c r="G239"/>
      <c r="H239"/>
    </row>
    <row r="240" spans="2:8">
      <c r="B240"/>
      <c r="C240"/>
      <c r="D240"/>
      <c r="E240"/>
      <c r="F240"/>
      <c r="G240"/>
      <c r="H240"/>
    </row>
    <row r="241" spans="2:8">
      <c r="B241"/>
      <c r="C241"/>
      <c r="D241"/>
      <c r="E241"/>
      <c r="F241"/>
      <c r="G241"/>
      <c r="H241"/>
    </row>
    <row r="242" spans="2:8">
      <c r="B242"/>
      <c r="C242"/>
      <c r="D242"/>
      <c r="E242"/>
      <c r="F242"/>
      <c r="G242"/>
      <c r="H242"/>
    </row>
    <row r="243" spans="2:8">
      <c r="B243"/>
      <c r="C243"/>
      <c r="D243"/>
      <c r="E243"/>
      <c r="F243"/>
      <c r="G243"/>
      <c r="H243"/>
    </row>
    <row r="244" spans="2:8">
      <c r="B244"/>
      <c r="C244"/>
      <c r="D244"/>
      <c r="E244"/>
      <c r="F244"/>
      <c r="G244"/>
      <c r="H244"/>
    </row>
    <row r="245" spans="2:8">
      <c r="B245"/>
      <c r="C245"/>
      <c r="D245"/>
      <c r="E245"/>
      <c r="F245"/>
      <c r="G245"/>
      <c r="H245"/>
    </row>
    <row r="246" spans="2:8">
      <c r="B246"/>
      <c r="C246"/>
      <c r="D246"/>
      <c r="E246"/>
      <c r="F246"/>
      <c r="G246"/>
      <c r="H246"/>
    </row>
    <row r="247" spans="2:8">
      <c r="B247"/>
      <c r="C247"/>
      <c r="D247"/>
      <c r="E247"/>
      <c r="F247"/>
      <c r="G247"/>
      <c r="H247"/>
    </row>
    <row r="248" spans="2:8">
      <c r="B248"/>
      <c r="C248"/>
      <c r="D248"/>
      <c r="E248"/>
      <c r="F248"/>
      <c r="G248"/>
      <c r="H248"/>
    </row>
    <row r="249" spans="2:8">
      <c r="B249"/>
      <c r="C249"/>
      <c r="D249"/>
      <c r="E249"/>
      <c r="F249"/>
      <c r="G249"/>
      <c r="H249"/>
    </row>
    <row r="250" spans="2:8">
      <c r="B250"/>
      <c r="C250"/>
      <c r="D250"/>
      <c r="E250"/>
      <c r="F250"/>
      <c r="G250"/>
      <c r="H250"/>
    </row>
    <row r="251" spans="2:8">
      <c r="B251"/>
      <c r="C251"/>
      <c r="D251"/>
      <c r="E251"/>
      <c r="F251"/>
      <c r="G251"/>
      <c r="H251"/>
    </row>
    <row r="252" spans="2:8">
      <c r="B252"/>
      <c r="C252"/>
      <c r="D252"/>
      <c r="E252"/>
      <c r="F252"/>
      <c r="G252"/>
      <c r="H252"/>
    </row>
    <row r="253" spans="2:8">
      <c r="B253"/>
      <c r="C253"/>
      <c r="D253"/>
      <c r="E253"/>
      <c r="F253"/>
      <c r="G253"/>
      <c r="H253"/>
    </row>
    <row r="254" spans="2:8">
      <c r="B254"/>
      <c r="C254"/>
      <c r="D254"/>
      <c r="E254"/>
      <c r="F254"/>
      <c r="G254"/>
      <c r="H254"/>
    </row>
    <row r="255" spans="2:8">
      <c r="B255"/>
      <c r="C255"/>
      <c r="D255"/>
      <c r="E255"/>
      <c r="F255"/>
      <c r="G255"/>
      <c r="H255"/>
    </row>
    <row r="256" spans="2:8">
      <c r="B256"/>
      <c r="C256"/>
      <c r="D256"/>
      <c r="E256"/>
      <c r="F256"/>
      <c r="G256"/>
      <c r="H256"/>
    </row>
    <row r="257" spans="2:8">
      <c r="B257"/>
      <c r="C257"/>
      <c r="D257"/>
      <c r="E257"/>
      <c r="F257"/>
      <c r="G257"/>
      <c r="H257"/>
    </row>
    <row r="258" spans="2:8">
      <c r="B258"/>
      <c r="C258"/>
      <c r="D258"/>
      <c r="E258"/>
      <c r="F258"/>
      <c r="G258"/>
      <c r="H258"/>
    </row>
    <row r="259" spans="2:8">
      <c r="B259"/>
      <c r="C259"/>
      <c r="D259"/>
      <c r="E259"/>
      <c r="F259"/>
      <c r="G259"/>
      <c r="H259"/>
    </row>
    <row r="260" spans="2:8">
      <c r="B260"/>
      <c r="C260"/>
      <c r="D260"/>
      <c r="E260"/>
      <c r="F260"/>
      <c r="G260"/>
      <c r="H260"/>
    </row>
    <row r="261" spans="2:8">
      <c r="B261"/>
      <c r="C261"/>
      <c r="D261"/>
      <c r="E261"/>
      <c r="F261"/>
      <c r="G261"/>
      <c r="H261"/>
    </row>
    <row r="262" spans="2:8">
      <c r="B262"/>
      <c r="C262"/>
      <c r="D262"/>
      <c r="E262"/>
      <c r="F262"/>
      <c r="G262"/>
      <c r="H262"/>
    </row>
    <row r="263" spans="2:8">
      <c r="B263"/>
      <c r="C263"/>
      <c r="D263"/>
      <c r="E263"/>
      <c r="F263"/>
      <c r="G263"/>
      <c r="H263"/>
    </row>
    <row r="264" spans="2:8">
      <c r="B264"/>
      <c r="C264"/>
      <c r="D264"/>
      <c r="E264"/>
      <c r="F264"/>
      <c r="G264"/>
      <c r="H264"/>
    </row>
    <row r="265" spans="2:8">
      <c r="B265"/>
      <c r="C265"/>
      <c r="D265"/>
      <c r="E265"/>
      <c r="F265"/>
      <c r="G265"/>
      <c r="H265"/>
    </row>
    <row r="266" spans="2:8">
      <c r="B266"/>
      <c r="C266"/>
      <c r="D266"/>
      <c r="E266"/>
      <c r="F266"/>
      <c r="G266"/>
      <c r="H266"/>
    </row>
    <row r="267" spans="2:8">
      <c r="B267"/>
      <c r="C267"/>
      <c r="D267"/>
      <c r="E267"/>
      <c r="F267"/>
      <c r="G267"/>
      <c r="H267"/>
    </row>
    <row r="268" spans="2:8">
      <c r="B268"/>
      <c r="C268"/>
      <c r="D268"/>
      <c r="E268"/>
      <c r="F268"/>
      <c r="G268"/>
      <c r="H268"/>
    </row>
    <row r="269" spans="2:8">
      <c r="B269"/>
      <c r="C269"/>
      <c r="D269"/>
      <c r="E269"/>
      <c r="F269"/>
      <c r="G269"/>
      <c r="H269"/>
    </row>
    <row r="270" spans="2:8">
      <c r="B270"/>
      <c r="C270"/>
      <c r="D270"/>
      <c r="E270"/>
      <c r="F270"/>
      <c r="G270"/>
      <c r="H270"/>
    </row>
    <row r="271" spans="2:8">
      <c r="B271"/>
      <c r="C271"/>
      <c r="D271"/>
      <c r="E271"/>
      <c r="F271"/>
      <c r="G271"/>
      <c r="H271"/>
    </row>
    <row r="272" spans="2:8">
      <c r="B272"/>
      <c r="C272"/>
      <c r="D272"/>
      <c r="E272"/>
      <c r="F272"/>
      <c r="G272"/>
      <c r="H272"/>
    </row>
    <row r="273" spans="2:8">
      <c r="B273"/>
      <c r="C273"/>
      <c r="D273"/>
      <c r="E273"/>
      <c r="F273"/>
      <c r="G273"/>
      <c r="H273"/>
    </row>
    <row r="274" spans="2:8">
      <c r="B274"/>
      <c r="C274"/>
      <c r="D274"/>
      <c r="E274"/>
      <c r="F274"/>
      <c r="G274"/>
      <c r="H274"/>
    </row>
    <row r="275" spans="2:8">
      <c r="B275"/>
      <c r="C275"/>
      <c r="D275"/>
      <c r="E275"/>
      <c r="F275"/>
      <c r="G275"/>
      <c r="H275"/>
    </row>
    <row r="276" spans="2:8">
      <c r="B276"/>
      <c r="C276"/>
      <c r="D276"/>
      <c r="E276"/>
      <c r="F276"/>
      <c r="G276"/>
      <c r="H276"/>
    </row>
    <row r="277" spans="2:8">
      <c r="B277"/>
      <c r="C277"/>
      <c r="D277"/>
      <c r="E277"/>
      <c r="F277"/>
      <c r="G277"/>
      <c r="H277"/>
    </row>
    <row r="278" spans="2:8">
      <c r="B278"/>
      <c r="C278"/>
      <c r="D278"/>
      <c r="E278"/>
      <c r="F278"/>
      <c r="G278"/>
      <c r="H278"/>
    </row>
    <row r="279" spans="2:8">
      <c r="B279"/>
      <c r="C279"/>
      <c r="D279"/>
      <c r="E279"/>
      <c r="F279"/>
      <c r="G279"/>
      <c r="H279"/>
    </row>
    <row r="280" spans="2:8">
      <c r="B280"/>
      <c r="C280"/>
      <c r="D280"/>
      <c r="E280"/>
      <c r="F280"/>
      <c r="G280"/>
      <c r="H280"/>
    </row>
    <row r="281" spans="2:8">
      <c r="B281"/>
      <c r="C281"/>
      <c r="D281"/>
      <c r="E281"/>
      <c r="F281"/>
      <c r="G281"/>
      <c r="H281"/>
    </row>
    <row r="282" spans="2:8">
      <c r="B282"/>
      <c r="C282"/>
      <c r="D282"/>
      <c r="E282"/>
      <c r="F282"/>
      <c r="G282"/>
      <c r="H282"/>
    </row>
    <row r="283" spans="2:8">
      <c r="B283"/>
      <c r="C283"/>
      <c r="D283"/>
      <c r="E283"/>
      <c r="F283"/>
      <c r="G283"/>
      <c r="H283"/>
    </row>
    <row r="284" spans="2:8">
      <c r="B284"/>
      <c r="C284"/>
      <c r="D284"/>
      <c r="E284"/>
      <c r="F284"/>
      <c r="G284"/>
      <c r="H284"/>
    </row>
    <row r="285" spans="2:8">
      <c r="B285"/>
      <c r="C285"/>
      <c r="D285"/>
      <c r="E285"/>
      <c r="F285"/>
      <c r="G285"/>
      <c r="H285"/>
    </row>
    <row r="286" spans="2:8">
      <c r="B286"/>
      <c r="C286"/>
      <c r="D286"/>
      <c r="E286"/>
      <c r="F286"/>
      <c r="G286"/>
      <c r="H286"/>
    </row>
    <row r="287" spans="2:8">
      <c r="B287"/>
      <c r="C287"/>
      <c r="D287"/>
      <c r="E287"/>
      <c r="F287"/>
      <c r="G287"/>
      <c r="H287"/>
    </row>
    <row r="288" spans="2:8">
      <c r="B288"/>
      <c r="C288"/>
      <c r="D288"/>
      <c r="E288"/>
      <c r="F288"/>
      <c r="G288"/>
      <c r="H288"/>
    </row>
    <row r="289" spans="2:8">
      <c r="B289"/>
      <c r="C289"/>
      <c r="D289"/>
      <c r="E289"/>
      <c r="F289"/>
      <c r="G289"/>
      <c r="H289"/>
    </row>
    <row r="290" spans="2:8">
      <c r="B290"/>
      <c r="C290"/>
      <c r="D290"/>
      <c r="E290"/>
      <c r="F290"/>
      <c r="G290"/>
      <c r="H290"/>
    </row>
    <row r="291" spans="2:8">
      <c r="B291"/>
      <c r="C291"/>
      <c r="D291"/>
      <c r="E291"/>
      <c r="F291"/>
      <c r="G291"/>
      <c r="H291"/>
    </row>
    <row r="292" spans="2:8">
      <c r="B292"/>
      <c r="C292"/>
      <c r="D292"/>
      <c r="E292"/>
      <c r="F292"/>
      <c r="G292"/>
      <c r="H292"/>
    </row>
    <row r="293" spans="2:8">
      <c r="B293"/>
      <c r="C293"/>
      <c r="D293"/>
      <c r="E293"/>
      <c r="F293"/>
      <c r="G293"/>
      <c r="H293"/>
    </row>
    <row r="294" spans="2:8">
      <c r="B294"/>
      <c r="C294"/>
      <c r="D294"/>
      <c r="E294"/>
      <c r="F294"/>
      <c r="G294"/>
      <c r="H294"/>
    </row>
    <row r="295" spans="2:8">
      <c r="B295"/>
      <c r="C295"/>
      <c r="D295"/>
      <c r="E295"/>
      <c r="F295"/>
      <c r="G295"/>
      <c r="H295"/>
    </row>
    <row r="296" spans="2:8">
      <c r="B296"/>
      <c r="C296"/>
      <c r="D296"/>
      <c r="E296"/>
      <c r="F296"/>
      <c r="G296"/>
      <c r="H296"/>
    </row>
    <row r="297" spans="2:8">
      <c r="B297"/>
      <c r="C297"/>
      <c r="D297"/>
      <c r="E297"/>
      <c r="F297"/>
      <c r="G297"/>
      <c r="H297"/>
    </row>
    <row r="298" spans="2:8">
      <c r="B298"/>
      <c r="C298"/>
      <c r="D298"/>
      <c r="E298"/>
      <c r="F298"/>
      <c r="G298"/>
      <c r="H298"/>
    </row>
    <row r="299" spans="2:8">
      <c r="B299"/>
      <c r="C299"/>
      <c r="D299"/>
      <c r="E299"/>
      <c r="F299"/>
      <c r="G299"/>
      <c r="H299"/>
    </row>
    <row r="300" spans="2:8">
      <c r="B300"/>
      <c r="C300"/>
      <c r="D300"/>
      <c r="E300"/>
      <c r="F300"/>
      <c r="G300"/>
      <c r="H300"/>
    </row>
    <row r="301" spans="2:8">
      <c r="B301"/>
      <c r="C301"/>
      <c r="D301"/>
      <c r="E301"/>
      <c r="F301"/>
      <c r="G301"/>
      <c r="H301"/>
    </row>
    <row r="302" spans="2:8">
      <c r="B302"/>
      <c r="C302"/>
      <c r="D302"/>
      <c r="E302"/>
      <c r="F302"/>
      <c r="G302"/>
      <c r="H302"/>
    </row>
    <row r="303" spans="2:8">
      <c r="B303"/>
      <c r="C303"/>
      <c r="D303"/>
      <c r="E303"/>
      <c r="F303"/>
      <c r="G303"/>
      <c r="H303"/>
    </row>
    <row r="304" spans="2:8">
      <c r="B304"/>
      <c r="C304"/>
      <c r="D304"/>
      <c r="E304"/>
      <c r="F304"/>
      <c r="G304"/>
      <c r="H304"/>
    </row>
    <row r="305" spans="2:8">
      <c r="B305"/>
      <c r="C305"/>
      <c r="D305"/>
      <c r="E305"/>
      <c r="F305"/>
      <c r="G305"/>
      <c r="H305"/>
    </row>
    <row r="306" spans="2:8">
      <c r="B306"/>
      <c r="C306"/>
      <c r="D306"/>
      <c r="E306"/>
      <c r="F306"/>
      <c r="G306"/>
      <c r="H306"/>
    </row>
    <row r="307" spans="2:8">
      <c r="B307"/>
      <c r="C307"/>
      <c r="D307"/>
      <c r="E307"/>
      <c r="F307"/>
      <c r="G307"/>
      <c r="H307"/>
    </row>
    <row r="308" spans="2:8">
      <c r="B308"/>
      <c r="C308"/>
      <c r="D308"/>
      <c r="E308"/>
      <c r="F308"/>
      <c r="G308"/>
      <c r="H308"/>
    </row>
    <row r="309" spans="2:8">
      <c r="B309"/>
      <c r="C309"/>
      <c r="D309"/>
      <c r="E309"/>
      <c r="F309"/>
      <c r="G309"/>
      <c r="H309"/>
    </row>
    <row r="310" spans="2:8">
      <c r="B310"/>
      <c r="C310"/>
      <c r="D310"/>
      <c r="E310"/>
      <c r="F310"/>
      <c r="G310"/>
      <c r="H310"/>
    </row>
    <row r="311" spans="2:8">
      <c r="B311"/>
      <c r="C311"/>
      <c r="D311"/>
      <c r="E311"/>
      <c r="F311"/>
      <c r="G311"/>
      <c r="H311"/>
    </row>
    <row r="312" spans="2:8">
      <c r="B312"/>
      <c r="C312"/>
      <c r="D312"/>
      <c r="E312"/>
      <c r="F312"/>
      <c r="G312"/>
      <c r="H312"/>
    </row>
    <row r="313" spans="2:8">
      <c r="B313"/>
      <c r="C313"/>
      <c r="D313"/>
      <c r="E313"/>
      <c r="F313"/>
      <c r="G313"/>
      <c r="H313"/>
    </row>
    <row r="314" spans="2:8">
      <c r="B314"/>
      <c r="C314"/>
      <c r="D314"/>
      <c r="E314"/>
      <c r="F314"/>
      <c r="G314"/>
      <c r="H314"/>
    </row>
    <row r="315" spans="2:8">
      <c r="B315"/>
      <c r="C315"/>
      <c r="D315"/>
      <c r="E315"/>
      <c r="F315"/>
      <c r="G315"/>
      <c r="H315"/>
    </row>
    <row r="316" spans="2:8">
      <c r="B316"/>
      <c r="C316"/>
      <c r="D316"/>
      <c r="E316"/>
      <c r="F316"/>
      <c r="G316"/>
      <c r="H316"/>
    </row>
    <row r="317" spans="2:8">
      <c r="B317"/>
      <c r="C317"/>
      <c r="D317"/>
      <c r="E317"/>
      <c r="F317"/>
      <c r="G317"/>
      <c r="H317"/>
    </row>
    <row r="318" spans="2:8">
      <c r="B318"/>
      <c r="C318"/>
      <c r="D318"/>
      <c r="E318"/>
      <c r="F318"/>
      <c r="G318"/>
      <c r="H318"/>
    </row>
    <row r="319" spans="2:8">
      <c r="B319"/>
      <c r="C319"/>
      <c r="D319"/>
      <c r="E319"/>
      <c r="F319"/>
      <c r="G319"/>
      <c r="H319"/>
    </row>
    <row r="320" spans="2:8">
      <c r="B320"/>
      <c r="C320"/>
      <c r="D320"/>
      <c r="E320"/>
      <c r="F320"/>
      <c r="G320"/>
      <c r="H320"/>
    </row>
    <row r="321" spans="2:8">
      <c r="B321"/>
      <c r="C321"/>
      <c r="D321"/>
      <c r="E321"/>
      <c r="F321"/>
      <c r="G321"/>
      <c r="H321"/>
    </row>
    <row r="322" spans="2:8">
      <c r="B322"/>
      <c r="C322"/>
      <c r="D322"/>
      <c r="E322"/>
      <c r="F322"/>
      <c r="G322"/>
      <c r="H322"/>
    </row>
    <row r="323" spans="2:8">
      <c r="B323"/>
      <c r="C323"/>
      <c r="D323"/>
      <c r="E323"/>
      <c r="F323"/>
      <c r="G323"/>
      <c r="H323"/>
    </row>
    <row r="324" spans="2:8">
      <c r="B324"/>
      <c r="C324"/>
      <c r="D324"/>
      <c r="E324"/>
      <c r="F324"/>
      <c r="G324"/>
      <c r="H324"/>
    </row>
    <row r="325" spans="2:8">
      <c r="B325"/>
      <c r="C325"/>
      <c r="D325"/>
      <c r="E325"/>
      <c r="F325"/>
      <c r="G325"/>
      <c r="H325"/>
    </row>
    <row r="326" spans="2:8">
      <c r="B326"/>
      <c r="C326"/>
      <c r="D326"/>
      <c r="E326"/>
      <c r="F326"/>
      <c r="G326"/>
      <c r="H326"/>
    </row>
    <row r="327" spans="2:8">
      <c r="B327"/>
      <c r="C327"/>
      <c r="D327"/>
      <c r="E327"/>
      <c r="F327"/>
      <c r="G327"/>
      <c r="H327"/>
    </row>
    <row r="328" spans="2:8">
      <c r="B328"/>
      <c r="C328"/>
      <c r="D328"/>
      <c r="E328"/>
      <c r="F328"/>
      <c r="G328"/>
      <c r="H328"/>
    </row>
    <row r="329" spans="2:8">
      <c r="B329"/>
      <c r="C329"/>
      <c r="D329"/>
      <c r="E329"/>
      <c r="F329"/>
      <c r="G329"/>
      <c r="H329"/>
    </row>
    <row r="330" spans="2:8">
      <c r="B330"/>
      <c r="C330"/>
      <c r="D330"/>
      <c r="E330"/>
      <c r="F330"/>
      <c r="G330"/>
      <c r="H330"/>
    </row>
    <row r="331" spans="2:8">
      <c r="B331"/>
      <c r="C331"/>
      <c r="D331"/>
      <c r="E331"/>
      <c r="F331"/>
      <c r="G331"/>
      <c r="H331"/>
    </row>
    <row r="332" spans="2:8">
      <c r="B332"/>
      <c r="C332"/>
      <c r="D332"/>
      <c r="E332"/>
      <c r="F332"/>
      <c r="G332"/>
      <c r="H332"/>
    </row>
    <row r="333" spans="2:8">
      <c r="B333"/>
      <c r="C333"/>
      <c r="D333"/>
      <c r="E333"/>
      <c r="F333"/>
      <c r="G333"/>
      <c r="H333"/>
    </row>
    <row r="334" spans="2:8">
      <c r="B334"/>
      <c r="C334"/>
      <c r="D334"/>
      <c r="E334"/>
      <c r="F334"/>
      <c r="G334"/>
      <c r="H334"/>
    </row>
    <row r="335" spans="2:8">
      <c r="B335"/>
      <c r="C335"/>
      <c r="D335"/>
      <c r="E335"/>
      <c r="F335"/>
      <c r="G335"/>
      <c r="H335"/>
    </row>
    <row r="336" spans="2:8">
      <c r="B336"/>
      <c r="C336"/>
      <c r="D336"/>
      <c r="E336"/>
      <c r="F336"/>
      <c r="G336"/>
      <c r="H336"/>
    </row>
    <row r="337" spans="2:8">
      <c r="B337"/>
      <c r="C337"/>
      <c r="D337"/>
      <c r="E337"/>
      <c r="F337"/>
      <c r="G337"/>
      <c r="H337"/>
    </row>
    <row r="338" spans="2:8">
      <c r="B338"/>
      <c r="C338"/>
      <c r="D338"/>
      <c r="E338"/>
      <c r="F338"/>
      <c r="G338"/>
      <c r="H338"/>
    </row>
    <row r="339" spans="2:8">
      <c r="B339"/>
      <c r="C339"/>
      <c r="D339"/>
      <c r="E339"/>
      <c r="F339"/>
      <c r="G339"/>
      <c r="H339"/>
    </row>
    <row r="340" spans="2:8">
      <c r="B340"/>
      <c r="C340"/>
      <c r="D340"/>
      <c r="E340"/>
      <c r="F340"/>
      <c r="G340"/>
      <c r="H340"/>
    </row>
    <row r="341" spans="2:8">
      <c r="B341"/>
      <c r="C341"/>
      <c r="D341"/>
      <c r="E341"/>
      <c r="F341"/>
      <c r="G341"/>
      <c r="H341"/>
    </row>
    <row r="342" spans="2:8">
      <c r="B342"/>
      <c r="C342"/>
      <c r="D342"/>
      <c r="E342"/>
      <c r="F342"/>
      <c r="G342"/>
      <c r="H342"/>
    </row>
    <row r="343" spans="2:8">
      <c r="B343"/>
      <c r="C343"/>
      <c r="D343"/>
      <c r="E343"/>
      <c r="F343"/>
      <c r="G343"/>
      <c r="H343"/>
    </row>
    <row r="344" spans="2:8">
      <c r="B344"/>
      <c r="C344"/>
      <c r="D344"/>
      <c r="E344"/>
      <c r="F344"/>
      <c r="G344"/>
      <c r="H344"/>
    </row>
    <row r="345" spans="2:8">
      <c r="B345"/>
      <c r="C345"/>
      <c r="D345"/>
      <c r="E345"/>
      <c r="F345"/>
      <c r="G345"/>
      <c r="H345"/>
    </row>
    <row r="346" spans="2:8">
      <c r="B346"/>
      <c r="C346"/>
      <c r="D346"/>
      <c r="E346"/>
      <c r="F346"/>
      <c r="G346"/>
      <c r="H346"/>
    </row>
    <row r="347" spans="2:8">
      <c r="B347"/>
      <c r="C347"/>
      <c r="D347"/>
      <c r="E347"/>
      <c r="F347"/>
      <c r="G347"/>
      <c r="H347"/>
    </row>
    <row r="348" spans="2:8">
      <c r="B348"/>
      <c r="C348"/>
      <c r="D348"/>
      <c r="E348"/>
      <c r="F348"/>
      <c r="G348"/>
      <c r="H348"/>
    </row>
    <row r="349" spans="2:8">
      <c r="B349"/>
      <c r="C349"/>
      <c r="D349"/>
      <c r="E349"/>
      <c r="F349"/>
      <c r="G349"/>
      <c r="H349"/>
    </row>
    <row r="350" spans="2:8">
      <c r="B350"/>
      <c r="C350"/>
      <c r="D350"/>
      <c r="E350"/>
      <c r="F350"/>
      <c r="G350"/>
      <c r="H350"/>
    </row>
    <row r="351" spans="2:8">
      <c r="B351"/>
      <c r="C351"/>
      <c r="D351"/>
      <c r="E351"/>
      <c r="F351"/>
      <c r="G351"/>
      <c r="H351"/>
    </row>
    <row r="352" spans="2:8">
      <c r="B352"/>
      <c r="C352"/>
      <c r="D352"/>
      <c r="E352"/>
      <c r="F352"/>
      <c r="G352"/>
      <c r="H352"/>
    </row>
    <row r="353" spans="2:8">
      <c r="B353"/>
      <c r="C353"/>
      <c r="D353"/>
      <c r="E353"/>
      <c r="F353"/>
      <c r="G353"/>
      <c r="H353"/>
    </row>
    <row r="354" spans="2:8">
      <c r="B354"/>
      <c r="C354"/>
      <c r="D354"/>
      <c r="E354"/>
      <c r="F354"/>
      <c r="G354"/>
      <c r="H354"/>
    </row>
    <row r="355" spans="2:8">
      <c r="B355"/>
      <c r="C355"/>
      <c r="D355"/>
      <c r="E355"/>
      <c r="F355"/>
      <c r="G355"/>
      <c r="H355"/>
    </row>
    <row r="356" spans="2:8">
      <c r="B356"/>
      <c r="C356"/>
      <c r="D356"/>
      <c r="E356"/>
      <c r="F356"/>
      <c r="G356"/>
      <c r="H356"/>
    </row>
  </sheetData>
  <mergeCells count="1">
    <mergeCell ref="C7:C9"/>
  </mergeCells>
  <phoneticPr fontId="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B1:S356"/>
  <sheetViews>
    <sheetView showGridLines="0" showRowColHeaders="0" topLeftCell="A2" zoomScale="110" zoomScaleNormal="110" workbookViewId="0"/>
  </sheetViews>
  <sheetFormatPr baseColWidth="10" defaultColWidth="11.42578125" defaultRowHeight="12.75"/>
  <cols>
    <col min="1" max="1" width="0.140625" style="16" customWidth="1"/>
    <col min="2" max="2" width="2.7109375" style="1" customWidth="1"/>
    <col min="3" max="3" width="23.7109375" style="1" customWidth="1"/>
    <col min="4" max="4" width="1.28515625" style="1" customWidth="1"/>
    <col min="5" max="5" width="105.7109375" style="1" customWidth="1"/>
    <col min="6" max="6" width="58.85546875" style="1" customWidth="1"/>
    <col min="7" max="7" width="9.7109375" style="17" customWidth="1"/>
    <col min="8" max="8" width="9.7109375" style="16" customWidth="1"/>
    <col min="9" max="16384" width="11.42578125" style="16"/>
  </cols>
  <sheetData>
    <row r="1" spans="3:19" s="1" customFormat="1" ht="0.6" customHeight="1"/>
    <row r="2" spans="3:19" s="1" customFormat="1" ht="21" customHeight="1">
      <c r="E2" s="46" t="s">
        <v>30</v>
      </c>
      <c r="F2" s="46"/>
    </row>
    <row r="3" spans="3:19" s="1" customFormat="1" ht="15" customHeight="1">
      <c r="E3" s="78" t="s">
        <v>302</v>
      </c>
      <c r="F3" s="8"/>
    </row>
    <row r="4" spans="3:19" s="2" customFormat="1" ht="19.899999999999999" customHeight="1">
      <c r="C4" s="4" t="str">
        <f>Indice!C4</f>
        <v>Demanda de energía eléctrica</v>
      </c>
      <c r="D4" s="4"/>
    </row>
    <row r="5" spans="3:19" s="2" customFormat="1" ht="12.6" customHeight="1">
      <c r="C5" s="3"/>
      <c r="D5" s="5"/>
    </row>
    <row r="6" spans="3:19" s="2" customFormat="1" ht="13.5" customHeight="1">
      <c r="C6" s="3"/>
      <c r="D6" s="6"/>
      <c r="E6" s="7"/>
      <c r="F6" s="7"/>
    </row>
    <row r="7" spans="3:19" s="2" customFormat="1" ht="12.75" customHeight="1">
      <c r="C7" s="353" t="s">
        <v>291</v>
      </c>
      <c r="E7" s="92"/>
      <c r="F7" s="9"/>
    </row>
    <row r="8" spans="3:19" s="2" customFormat="1" ht="12.75" customHeight="1">
      <c r="C8" s="353"/>
      <c r="E8" s="92"/>
      <c r="F8" s="9"/>
    </row>
    <row r="9" spans="3:19" s="2" customFormat="1" ht="12.75" customHeight="1">
      <c r="C9" s="321" t="s">
        <v>253</v>
      </c>
      <c r="E9" s="92"/>
      <c r="F9" s="9"/>
    </row>
    <row r="10" spans="3:19" s="2" customFormat="1" ht="12.75" customHeight="1">
      <c r="C10" s="3"/>
      <c r="D10" s="9"/>
      <c r="E10" s="92"/>
      <c r="F10" s="9"/>
      <c r="I10" s="63"/>
      <c r="J10" s="63"/>
      <c r="K10" s="63"/>
      <c r="L10" s="63"/>
      <c r="N10" s="63"/>
      <c r="O10" s="63"/>
      <c r="P10" s="63"/>
      <c r="Q10" s="63"/>
      <c r="R10" s="63"/>
      <c r="S10" s="63"/>
    </row>
    <row r="11" spans="3:19" s="2" customFormat="1" ht="12.75" customHeight="1">
      <c r="C11" s="3"/>
      <c r="D11" s="9"/>
      <c r="E11" s="92"/>
      <c r="F11" s="7"/>
      <c r="I11" s="63"/>
      <c r="J11" s="63"/>
      <c r="K11" s="63"/>
      <c r="L11" s="63"/>
      <c r="N11" s="63"/>
      <c r="O11" s="63"/>
      <c r="P11" s="63"/>
      <c r="Q11" s="63"/>
      <c r="R11" s="63"/>
      <c r="S11" s="63"/>
    </row>
    <row r="12" spans="3:19" s="2" customFormat="1" ht="12.75" customHeight="1">
      <c r="C12" s="3"/>
      <c r="D12" s="51"/>
      <c r="E12" s="92"/>
      <c r="F12" s="7"/>
      <c r="I12" s="63"/>
      <c r="J12" s="63"/>
      <c r="K12" s="63"/>
      <c r="L12" s="63"/>
      <c r="N12" s="63"/>
      <c r="O12" s="63"/>
      <c r="P12" s="63"/>
      <c r="Q12" s="63"/>
      <c r="R12" s="63"/>
      <c r="S12" s="63"/>
    </row>
    <row r="13" spans="3:19" s="2" customFormat="1" ht="12.75" customHeight="1">
      <c r="C13" s="3"/>
      <c r="D13" s="52"/>
      <c r="E13" s="92"/>
      <c r="F13" s="7"/>
      <c r="I13" s="63"/>
      <c r="J13" s="63"/>
      <c r="K13" s="63"/>
      <c r="L13" s="63"/>
      <c r="N13" s="63"/>
      <c r="O13" s="63"/>
      <c r="P13" s="63"/>
      <c r="Q13" s="63"/>
      <c r="R13" s="63"/>
      <c r="S13" s="63"/>
    </row>
    <row r="14" spans="3:19" s="2" customFormat="1" ht="12.75" customHeight="1">
      <c r="C14" s="3"/>
      <c r="D14" s="6"/>
      <c r="E14" s="92"/>
      <c r="F14" s="7"/>
      <c r="I14" s="63"/>
      <c r="J14" s="63"/>
      <c r="K14" s="63"/>
      <c r="L14" s="63"/>
      <c r="N14" s="63"/>
      <c r="O14" s="63"/>
      <c r="P14" s="63"/>
      <c r="Q14" s="63"/>
      <c r="R14" s="63"/>
      <c r="S14" s="63"/>
    </row>
    <row r="15" spans="3:19" s="2" customFormat="1" ht="12.75" customHeight="1">
      <c r="C15" s="3"/>
      <c r="D15" s="6"/>
      <c r="E15" s="92"/>
      <c r="F15" s="7"/>
      <c r="I15" s="63"/>
      <c r="J15" s="63"/>
      <c r="K15" s="63"/>
      <c r="L15" s="63"/>
      <c r="N15" s="63"/>
      <c r="O15" s="63"/>
      <c r="P15" s="63"/>
      <c r="Q15" s="63"/>
      <c r="R15" s="63"/>
      <c r="S15" s="63"/>
    </row>
    <row r="16" spans="3:19" s="2" customFormat="1" ht="12.75" customHeight="1">
      <c r="C16" s="3"/>
      <c r="D16" s="6"/>
      <c r="E16" s="92"/>
      <c r="F16" s="7"/>
    </row>
    <row r="17" spans="2:19" s="2" customFormat="1" ht="12.75" customHeight="1">
      <c r="C17" s="3"/>
      <c r="D17" s="6"/>
      <c r="E17" s="92"/>
      <c r="F17" s="7"/>
    </row>
    <row r="18" spans="2:19" s="2" customFormat="1" ht="12.75" customHeight="1">
      <c r="C18" s="3"/>
      <c r="D18" s="6"/>
      <c r="E18" s="92"/>
      <c r="F18" s="7"/>
    </row>
    <row r="19" spans="2:19" s="2" customFormat="1" ht="12.75" customHeight="1">
      <c r="C19" s="3"/>
      <c r="D19" s="6"/>
      <c r="E19" s="92"/>
      <c r="F19" s="7"/>
    </row>
    <row r="20" spans="2:19" s="2" customFormat="1" ht="12.75" customHeight="1">
      <c r="C20" s="3"/>
      <c r="D20" s="6"/>
      <c r="E20" s="92"/>
      <c r="F20" s="7"/>
    </row>
    <row r="21" spans="2:19" s="2" customFormat="1" ht="12.75" customHeight="1">
      <c r="C21" s="3"/>
      <c r="D21" s="6"/>
      <c r="E21" s="92"/>
      <c r="F21" s="7"/>
    </row>
    <row r="22" spans="2:19" ht="12.75" customHeight="1">
      <c r="B22" s="2"/>
      <c r="C22" s="3"/>
      <c r="D22" s="9"/>
      <c r="E22" s="7"/>
      <c r="F22" s="9"/>
      <c r="G22" s="15"/>
      <c r="H22" s="1"/>
    </row>
    <row r="23" spans="2:19" ht="12.75" customHeight="1">
      <c r="B23" s="2"/>
      <c r="C23" s="3"/>
      <c r="D23" s="9"/>
      <c r="E23" s="7"/>
      <c r="F23" s="9"/>
      <c r="G23" s="15"/>
      <c r="H23" s="1"/>
    </row>
    <row r="24" spans="2:19" ht="12.75" customHeight="1">
      <c r="B24"/>
      <c r="C24"/>
      <c r="D24"/>
      <c r="E24"/>
      <c r="F24" s="79"/>
      <c r="G24" s="79"/>
      <c r="H24" s="79"/>
    </row>
    <row r="25" spans="2:19" ht="12.75" customHeight="1">
      <c r="B25"/>
      <c r="C25"/>
      <c r="D25"/>
      <c r="E25"/>
      <c r="F25"/>
      <c r="G25"/>
      <c r="H25"/>
      <c r="I25"/>
      <c r="J25"/>
      <c r="N25"/>
      <c r="O25"/>
      <c r="P25"/>
      <c r="Q25"/>
      <c r="R25"/>
      <c r="S25"/>
    </row>
    <row r="26" spans="2:19" ht="12.75" customHeight="1">
      <c r="B26"/>
      <c r="C26"/>
      <c r="D26"/>
      <c r="E26"/>
      <c r="F26"/>
      <c r="G26" s="61"/>
      <c r="H26" s="62"/>
      <c r="I26" s="61"/>
      <c r="J26" s="61"/>
      <c r="N26" s="61"/>
      <c r="O26" s="61"/>
      <c r="P26" s="61"/>
      <c r="Q26" s="61"/>
      <c r="R26" s="61"/>
      <c r="S26" s="61"/>
    </row>
    <row r="27" spans="2:19">
      <c r="B27"/>
      <c r="C27"/>
      <c r="D27"/>
      <c r="E27"/>
      <c r="F27"/>
      <c r="G27" s="61"/>
      <c r="H27" s="62"/>
      <c r="I27" s="61"/>
      <c r="J27" s="61"/>
      <c r="N27" s="61"/>
      <c r="O27" s="61"/>
      <c r="P27" s="61"/>
      <c r="Q27" s="61"/>
      <c r="R27" s="61"/>
      <c r="S27" s="61"/>
    </row>
    <row r="28" spans="2:19">
      <c r="B28"/>
      <c r="C28"/>
      <c r="D28"/>
      <c r="E28"/>
      <c r="F28"/>
      <c r="G28" s="61"/>
      <c r="H28" s="62"/>
      <c r="I28" s="61"/>
      <c r="J28" s="61"/>
      <c r="N28" s="61"/>
      <c r="O28" s="61"/>
      <c r="P28" s="61"/>
      <c r="Q28" s="61"/>
      <c r="R28" s="61"/>
      <c r="S28" s="61"/>
    </row>
    <row r="29" spans="2:19">
      <c r="B29"/>
      <c r="C29"/>
      <c r="D29"/>
      <c r="E29"/>
      <c r="F29"/>
      <c r="G29" s="61"/>
      <c r="H29" s="62"/>
      <c r="I29" s="61"/>
      <c r="J29" s="61"/>
      <c r="N29" s="61"/>
      <c r="O29" s="61"/>
      <c r="P29" s="61"/>
      <c r="Q29" s="61"/>
      <c r="R29" s="61"/>
      <c r="S29" s="61"/>
    </row>
    <row r="30" spans="2:19">
      <c r="B30"/>
      <c r="C30"/>
      <c r="D30"/>
      <c r="E30"/>
      <c r="F30"/>
      <c r="G30" s="61"/>
      <c r="H30" s="62"/>
      <c r="I30" s="61"/>
      <c r="J30" s="61"/>
      <c r="N30" s="61"/>
      <c r="O30" s="61"/>
      <c r="P30" s="61"/>
      <c r="Q30" s="61"/>
      <c r="R30" s="61"/>
      <c r="S30" s="61"/>
    </row>
    <row r="31" spans="2:19">
      <c r="B31"/>
      <c r="C31"/>
      <c r="D31"/>
      <c r="E31"/>
      <c r="F31"/>
      <c r="G31"/>
      <c r="H31"/>
    </row>
    <row r="32" spans="2:19">
      <c r="B32"/>
      <c r="C32"/>
      <c r="D32"/>
      <c r="E32"/>
      <c r="F32"/>
      <c r="G32"/>
      <c r="H32"/>
    </row>
    <row r="33" spans="2:8">
      <c r="B33"/>
      <c r="C33"/>
      <c r="D33"/>
      <c r="E33"/>
      <c r="F33"/>
      <c r="G33"/>
      <c r="H33"/>
    </row>
    <row r="34" spans="2:8">
      <c r="B34"/>
      <c r="C34"/>
      <c r="D34"/>
      <c r="E34"/>
      <c r="F34"/>
      <c r="G34"/>
      <c r="H34"/>
    </row>
    <row r="35" spans="2:8">
      <c r="B35"/>
      <c r="C35"/>
      <c r="D35"/>
      <c r="E35"/>
      <c r="F35"/>
      <c r="G35"/>
      <c r="H35"/>
    </row>
    <row r="36" spans="2:8">
      <c r="B36"/>
      <c r="C36"/>
      <c r="D36"/>
      <c r="E36"/>
      <c r="F36"/>
      <c r="G36"/>
      <c r="H36"/>
    </row>
    <row r="37" spans="2:8">
      <c r="B37"/>
      <c r="C37"/>
      <c r="D37"/>
      <c r="E37"/>
      <c r="F37"/>
      <c r="G37"/>
      <c r="H37"/>
    </row>
    <row r="38" spans="2:8">
      <c r="B38"/>
      <c r="C38"/>
      <c r="D38"/>
      <c r="E38"/>
      <c r="F38"/>
      <c r="G38"/>
      <c r="H38"/>
    </row>
    <row r="39" spans="2:8">
      <c r="B39"/>
      <c r="C39"/>
      <c r="D39"/>
      <c r="E39"/>
      <c r="F39"/>
      <c r="G39"/>
      <c r="H39"/>
    </row>
    <row r="40" spans="2:8">
      <c r="B40"/>
      <c r="C40"/>
      <c r="D40"/>
      <c r="E40"/>
      <c r="F40"/>
      <c r="G40"/>
      <c r="H40"/>
    </row>
    <row r="41" spans="2:8">
      <c r="B41"/>
      <c r="C41"/>
      <c r="D41"/>
      <c r="E41"/>
      <c r="F41"/>
      <c r="G41"/>
      <c r="H41"/>
    </row>
    <row r="42" spans="2:8">
      <c r="B42"/>
      <c r="C42"/>
      <c r="D42"/>
      <c r="E42"/>
      <c r="F42"/>
      <c r="G42"/>
      <c r="H42"/>
    </row>
    <row r="43" spans="2:8">
      <c r="B43"/>
      <c r="C43"/>
      <c r="D43"/>
      <c r="E43"/>
      <c r="F43"/>
      <c r="G43"/>
      <c r="H43"/>
    </row>
    <row r="44" spans="2:8">
      <c r="B44"/>
      <c r="C44"/>
      <c r="D44"/>
      <c r="E44"/>
      <c r="F44"/>
      <c r="G44"/>
      <c r="H44"/>
    </row>
    <row r="45" spans="2:8">
      <c r="B45"/>
      <c r="C45"/>
      <c r="D45"/>
      <c r="E45"/>
      <c r="F45"/>
      <c r="G45"/>
      <c r="H45"/>
    </row>
    <row r="46" spans="2:8">
      <c r="B46"/>
      <c r="C46"/>
      <c r="D46"/>
      <c r="E46"/>
      <c r="F46"/>
      <c r="G46"/>
      <c r="H46"/>
    </row>
    <row r="47" spans="2:8">
      <c r="B47"/>
      <c r="C47"/>
      <c r="D47"/>
      <c r="E47"/>
      <c r="F47"/>
      <c r="G47"/>
      <c r="H47"/>
    </row>
    <row r="48" spans="2:8">
      <c r="B48"/>
      <c r="C48"/>
      <c r="D48"/>
      <c r="E48"/>
      <c r="F48"/>
      <c r="G48"/>
      <c r="H48"/>
    </row>
    <row r="49" spans="2:8">
      <c r="B49"/>
      <c r="C49"/>
      <c r="D49"/>
      <c r="E49"/>
      <c r="F49"/>
      <c r="G49"/>
      <c r="H49"/>
    </row>
    <row r="50" spans="2:8">
      <c r="B50"/>
      <c r="C50"/>
      <c r="D50"/>
      <c r="E50"/>
      <c r="F50"/>
      <c r="G50"/>
      <c r="H50"/>
    </row>
    <row r="51" spans="2:8">
      <c r="B51"/>
      <c r="C51"/>
      <c r="D51"/>
      <c r="E51"/>
      <c r="F51"/>
      <c r="G51"/>
      <c r="H51"/>
    </row>
    <row r="52" spans="2:8">
      <c r="B52"/>
      <c r="C52"/>
      <c r="D52"/>
      <c r="E52"/>
      <c r="F52"/>
      <c r="G52"/>
      <c r="H52"/>
    </row>
    <row r="53" spans="2:8">
      <c r="B53"/>
      <c r="C53"/>
      <c r="D53"/>
      <c r="E53"/>
      <c r="F53"/>
      <c r="G53"/>
      <c r="H53"/>
    </row>
    <row r="54" spans="2:8">
      <c r="B54"/>
      <c r="C54"/>
      <c r="D54"/>
      <c r="E54"/>
      <c r="F54"/>
      <c r="G54"/>
      <c r="H54"/>
    </row>
    <row r="55" spans="2:8">
      <c r="B55"/>
      <c r="C55"/>
      <c r="D55"/>
      <c r="E55"/>
      <c r="F55"/>
      <c r="G55"/>
      <c r="H55"/>
    </row>
    <row r="56" spans="2:8">
      <c r="B56"/>
      <c r="C56"/>
      <c r="D56"/>
      <c r="E56"/>
      <c r="F56"/>
      <c r="G56"/>
      <c r="H56"/>
    </row>
    <row r="57" spans="2:8">
      <c r="B57"/>
      <c r="C57"/>
      <c r="D57"/>
      <c r="E57"/>
      <c r="F57"/>
      <c r="G57"/>
      <c r="H57"/>
    </row>
    <row r="58" spans="2:8">
      <c r="B58"/>
      <c r="C58"/>
      <c r="D58"/>
      <c r="E58"/>
      <c r="F58"/>
      <c r="G58"/>
      <c r="H58"/>
    </row>
    <row r="59" spans="2:8">
      <c r="B59"/>
      <c r="C59"/>
      <c r="D59"/>
      <c r="E59"/>
      <c r="F59"/>
      <c r="G59"/>
      <c r="H59"/>
    </row>
    <row r="60" spans="2:8">
      <c r="B60"/>
      <c r="C60"/>
      <c r="D60"/>
      <c r="E60"/>
      <c r="F60"/>
      <c r="G60"/>
      <c r="H60"/>
    </row>
    <row r="61" spans="2:8">
      <c r="B61"/>
      <c r="C61"/>
      <c r="D61"/>
      <c r="E61"/>
      <c r="F61"/>
      <c r="G61"/>
      <c r="H61"/>
    </row>
    <row r="62" spans="2:8">
      <c r="B62"/>
      <c r="C62"/>
      <c r="D62"/>
      <c r="E62"/>
      <c r="F62"/>
      <c r="G62"/>
      <c r="H62"/>
    </row>
    <row r="63" spans="2:8">
      <c r="B63"/>
      <c r="C63"/>
      <c r="D63"/>
      <c r="E63"/>
      <c r="F63"/>
      <c r="G63"/>
      <c r="H63"/>
    </row>
    <row r="64" spans="2:8">
      <c r="B64"/>
      <c r="C64"/>
      <c r="D64"/>
      <c r="E64"/>
      <c r="F64"/>
      <c r="G64"/>
      <c r="H64"/>
    </row>
    <row r="65" spans="2:8">
      <c r="B65"/>
      <c r="C65"/>
      <c r="D65"/>
      <c r="E65"/>
      <c r="F65"/>
      <c r="G65"/>
      <c r="H65"/>
    </row>
    <row r="66" spans="2:8">
      <c r="B66"/>
      <c r="C66"/>
      <c r="D66"/>
      <c r="E66"/>
      <c r="F66"/>
      <c r="G66"/>
      <c r="H66"/>
    </row>
    <row r="67" spans="2:8">
      <c r="B67"/>
      <c r="C67"/>
      <c r="D67"/>
      <c r="E67"/>
      <c r="F67"/>
      <c r="G67"/>
      <c r="H67"/>
    </row>
    <row r="68" spans="2:8">
      <c r="B68"/>
      <c r="C68"/>
      <c r="D68"/>
      <c r="E68"/>
      <c r="F68"/>
      <c r="G68"/>
      <c r="H68"/>
    </row>
    <row r="69" spans="2:8">
      <c r="B69"/>
      <c r="C69"/>
      <c r="D69"/>
      <c r="E69"/>
      <c r="F69"/>
      <c r="G69"/>
      <c r="H69"/>
    </row>
    <row r="70" spans="2:8">
      <c r="B70"/>
      <c r="C70"/>
      <c r="D70"/>
      <c r="E70"/>
      <c r="F70"/>
      <c r="G70"/>
      <c r="H70"/>
    </row>
    <row r="71" spans="2:8">
      <c r="B71"/>
      <c r="C71"/>
      <c r="D71"/>
      <c r="E71"/>
      <c r="F71"/>
      <c r="G71"/>
      <c r="H71"/>
    </row>
    <row r="72" spans="2:8">
      <c r="B72"/>
      <c r="C72"/>
      <c r="D72"/>
      <c r="E72"/>
      <c r="F72"/>
      <c r="G72"/>
      <c r="H72"/>
    </row>
    <row r="73" spans="2:8">
      <c r="B73"/>
      <c r="C73"/>
      <c r="D73"/>
      <c r="E73"/>
      <c r="F73"/>
      <c r="G73"/>
      <c r="H73"/>
    </row>
    <row r="74" spans="2:8">
      <c r="B74"/>
      <c r="C74"/>
      <c r="D74"/>
      <c r="E74"/>
      <c r="F74"/>
      <c r="G74"/>
      <c r="H74"/>
    </row>
    <row r="75" spans="2:8">
      <c r="B75"/>
      <c r="C75"/>
      <c r="D75"/>
      <c r="E75"/>
      <c r="F75"/>
      <c r="G75"/>
      <c r="H75"/>
    </row>
    <row r="76" spans="2:8">
      <c r="B76"/>
      <c r="C76"/>
      <c r="D76"/>
      <c r="E76"/>
      <c r="F76"/>
      <c r="G76"/>
      <c r="H76"/>
    </row>
    <row r="77" spans="2:8">
      <c r="B77"/>
      <c r="C77"/>
      <c r="D77"/>
      <c r="E77"/>
      <c r="F77"/>
      <c r="G77"/>
      <c r="H77"/>
    </row>
    <row r="78" spans="2:8">
      <c r="B78"/>
      <c r="C78"/>
      <c r="D78"/>
      <c r="E78"/>
      <c r="F78"/>
      <c r="G78"/>
      <c r="H78"/>
    </row>
    <row r="79" spans="2:8">
      <c r="B79"/>
      <c r="C79"/>
      <c r="D79"/>
      <c r="E79"/>
      <c r="F79"/>
      <c r="G79"/>
      <c r="H79"/>
    </row>
    <row r="80" spans="2:8">
      <c r="B80"/>
      <c r="C80"/>
      <c r="D80"/>
      <c r="E80"/>
      <c r="F80"/>
      <c r="G80"/>
      <c r="H80"/>
    </row>
    <row r="81" spans="2:8">
      <c r="B81"/>
      <c r="C81"/>
      <c r="D81"/>
      <c r="E81"/>
      <c r="F81"/>
      <c r="G81"/>
      <c r="H81"/>
    </row>
    <row r="82" spans="2:8">
      <c r="B82"/>
      <c r="C82"/>
      <c r="D82"/>
      <c r="E82"/>
      <c r="F82"/>
      <c r="G82"/>
      <c r="H82"/>
    </row>
    <row r="83" spans="2:8">
      <c r="B83"/>
      <c r="C83"/>
      <c r="D83"/>
      <c r="E83"/>
      <c r="F83"/>
      <c r="G83"/>
      <c r="H83"/>
    </row>
    <row r="84" spans="2:8">
      <c r="B84"/>
      <c r="C84"/>
      <c r="D84"/>
      <c r="E84"/>
      <c r="F84"/>
      <c r="G84"/>
      <c r="H84"/>
    </row>
    <row r="85" spans="2:8">
      <c r="B85"/>
      <c r="C85"/>
      <c r="D85"/>
      <c r="E85"/>
      <c r="F85"/>
      <c r="G85"/>
      <c r="H85"/>
    </row>
    <row r="86" spans="2:8">
      <c r="B86"/>
      <c r="C86"/>
      <c r="D86"/>
      <c r="E86"/>
      <c r="F86"/>
      <c r="G86"/>
      <c r="H86"/>
    </row>
    <row r="87" spans="2:8">
      <c r="B87"/>
      <c r="C87"/>
      <c r="D87"/>
      <c r="E87"/>
      <c r="F87"/>
      <c r="G87"/>
      <c r="H87"/>
    </row>
    <row r="88" spans="2:8">
      <c r="B88"/>
      <c r="C88"/>
      <c r="D88"/>
      <c r="E88"/>
      <c r="F88"/>
      <c r="G88"/>
      <c r="H88"/>
    </row>
    <row r="89" spans="2:8">
      <c r="B89"/>
      <c r="C89"/>
      <c r="D89"/>
      <c r="E89"/>
      <c r="F89"/>
      <c r="G89"/>
      <c r="H89"/>
    </row>
    <row r="90" spans="2:8">
      <c r="B90"/>
      <c r="C90"/>
      <c r="D90"/>
      <c r="E90"/>
      <c r="F90"/>
      <c r="G90"/>
      <c r="H90"/>
    </row>
    <row r="91" spans="2:8">
      <c r="B91"/>
      <c r="C91"/>
      <c r="D91"/>
      <c r="E91"/>
      <c r="F91"/>
      <c r="G91"/>
      <c r="H91"/>
    </row>
    <row r="92" spans="2:8">
      <c r="B92"/>
      <c r="C92"/>
      <c r="D92"/>
      <c r="E92"/>
      <c r="F92"/>
      <c r="G92"/>
      <c r="H92"/>
    </row>
    <row r="93" spans="2:8">
      <c r="B93"/>
      <c r="C93"/>
      <c r="D93"/>
      <c r="E93"/>
      <c r="F93"/>
      <c r="G93"/>
      <c r="H93"/>
    </row>
    <row r="94" spans="2:8">
      <c r="B94"/>
      <c r="C94"/>
      <c r="D94"/>
      <c r="E94"/>
      <c r="F94"/>
      <c r="G94"/>
      <c r="H94"/>
    </row>
    <row r="95" spans="2:8">
      <c r="B95"/>
      <c r="C95"/>
      <c r="D95"/>
      <c r="E95"/>
      <c r="F95"/>
      <c r="G95"/>
      <c r="H95"/>
    </row>
    <row r="96" spans="2:8">
      <c r="B96"/>
      <c r="C96"/>
      <c r="D96"/>
      <c r="E96"/>
      <c r="F96"/>
      <c r="G96"/>
      <c r="H96"/>
    </row>
    <row r="97" spans="2:8">
      <c r="B97"/>
      <c r="C97"/>
      <c r="D97"/>
      <c r="E97"/>
      <c r="F97"/>
      <c r="G97"/>
      <c r="H97"/>
    </row>
    <row r="98" spans="2:8">
      <c r="B98"/>
      <c r="C98"/>
      <c r="D98"/>
      <c r="E98"/>
      <c r="F98"/>
      <c r="G98"/>
      <c r="H98"/>
    </row>
    <row r="99" spans="2:8">
      <c r="B99"/>
      <c r="C99"/>
      <c r="D99"/>
      <c r="E99"/>
      <c r="F99"/>
      <c r="G99"/>
      <c r="H99"/>
    </row>
    <row r="100" spans="2:8">
      <c r="B100"/>
      <c r="C100"/>
      <c r="D100"/>
      <c r="E100"/>
      <c r="F100"/>
      <c r="G100"/>
      <c r="H100"/>
    </row>
    <row r="101" spans="2:8">
      <c r="B101"/>
      <c r="C101"/>
      <c r="D101"/>
      <c r="E101"/>
      <c r="F101"/>
      <c r="G101"/>
      <c r="H101"/>
    </row>
    <row r="102" spans="2:8">
      <c r="B102"/>
      <c r="C102"/>
      <c r="D102"/>
      <c r="E102"/>
      <c r="F102"/>
      <c r="G102"/>
      <c r="H102"/>
    </row>
    <row r="103" spans="2:8">
      <c r="B103"/>
      <c r="C103"/>
      <c r="D103"/>
      <c r="E103"/>
      <c r="F103"/>
      <c r="G103"/>
      <c r="H103"/>
    </row>
    <row r="104" spans="2:8">
      <c r="B104"/>
      <c r="C104"/>
      <c r="D104"/>
      <c r="E104"/>
      <c r="F104"/>
      <c r="G104"/>
      <c r="H104"/>
    </row>
    <row r="105" spans="2:8">
      <c r="B105"/>
      <c r="C105"/>
      <c r="D105"/>
      <c r="E105"/>
      <c r="F105"/>
      <c r="G105"/>
      <c r="H105"/>
    </row>
    <row r="106" spans="2:8">
      <c r="B106"/>
      <c r="C106"/>
      <c r="D106"/>
      <c r="E106"/>
      <c r="F106"/>
      <c r="G106"/>
      <c r="H106"/>
    </row>
    <row r="107" spans="2:8">
      <c r="B107"/>
      <c r="C107"/>
      <c r="D107"/>
      <c r="E107"/>
      <c r="F107"/>
      <c r="G107"/>
      <c r="H107"/>
    </row>
    <row r="108" spans="2:8">
      <c r="B108"/>
      <c r="C108"/>
      <c r="D108"/>
      <c r="E108"/>
      <c r="F108"/>
      <c r="G108"/>
      <c r="H108"/>
    </row>
    <row r="109" spans="2:8">
      <c r="B109"/>
      <c r="C109"/>
      <c r="D109"/>
      <c r="E109"/>
      <c r="F109"/>
      <c r="G109"/>
      <c r="H109"/>
    </row>
    <row r="110" spans="2:8">
      <c r="B110"/>
      <c r="C110"/>
      <c r="D110"/>
      <c r="E110"/>
      <c r="F110"/>
      <c r="G110"/>
      <c r="H110"/>
    </row>
    <row r="111" spans="2:8">
      <c r="B111"/>
      <c r="C111"/>
      <c r="D111"/>
      <c r="E111"/>
      <c r="F111"/>
      <c r="G111"/>
      <c r="H111"/>
    </row>
    <row r="112" spans="2:8">
      <c r="B112"/>
      <c r="C112"/>
      <c r="D112"/>
      <c r="E112"/>
      <c r="F112"/>
      <c r="G112"/>
      <c r="H112"/>
    </row>
    <row r="113" spans="2:8">
      <c r="B113"/>
      <c r="C113"/>
      <c r="D113"/>
      <c r="E113"/>
      <c r="F113"/>
      <c r="G113"/>
      <c r="H113"/>
    </row>
    <row r="114" spans="2:8">
      <c r="B114"/>
      <c r="C114"/>
      <c r="D114"/>
      <c r="E114"/>
      <c r="F114"/>
      <c r="G114"/>
      <c r="H114"/>
    </row>
    <row r="115" spans="2:8">
      <c r="B115"/>
      <c r="C115"/>
      <c r="D115"/>
      <c r="E115"/>
      <c r="F115"/>
      <c r="G115"/>
      <c r="H115"/>
    </row>
    <row r="116" spans="2:8">
      <c r="B116"/>
      <c r="C116"/>
      <c r="D116"/>
      <c r="E116"/>
      <c r="F116"/>
      <c r="G116"/>
      <c r="H116"/>
    </row>
    <row r="117" spans="2:8">
      <c r="B117"/>
      <c r="C117"/>
      <c r="D117"/>
      <c r="E117"/>
      <c r="F117"/>
      <c r="G117"/>
      <c r="H117"/>
    </row>
    <row r="118" spans="2:8">
      <c r="B118"/>
      <c r="C118"/>
      <c r="D118"/>
      <c r="E118"/>
      <c r="F118"/>
      <c r="G118"/>
      <c r="H118"/>
    </row>
    <row r="119" spans="2:8">
      <c r="B119"/>
      <c r="C119"/>
      <c r="D119"/>
      <c r="E119"/>
      <c r="F119"/>
      <c r="G119"/>
      <c r="H119"/>
    </row>
    <row r="120" spans="2:8">
      <c r="B120"/>
      <c r="C120"/>
      <c r="D120"/>
      <c r="E120"/>
      <c r="F120"/>
      <c r="G120"/>
      <c r="H120"/>
    </row>
    <row r="121" spans="2:8">
      <c r="B121"/>
      <c r="C121"/>
      <c r="D121"/>
      <c r="E121"/>
      <c r="F121"/>
      <c r="G121"/>
      <c r="H121"/>
    </row>
    <row r="122" spans="2:8">
      <c r="B122"/>
      <c r="C122"/>
      <c r="D122"/>
      <c r="E122"/>
      <c r="F122"/>
      <c r="G122"/>
      <c r="H122"/>
    </row>
    <row r="123" spans="2:8">
      <c r="B123"/>
      <c r="C123"/>
      <c r="D123"/>
      <c r="E123"/>
      <c r="F123"/>
      <c r="G123"/>
      <c r="H123"/>
    </row>
    <row r="124" spans="2:8">
      <c r="B124"/>
      <c r="C124"/>
      <c r="D124"/>
      <c r="E124"/>
      <c r="F124"/>
      <c r="G124"/>
      <c r="H124"/>
    </row>
    <row r="125" spans="2:8">
      <c r="B125"/>
      <c r="C125"/>
      <c r="D125"/>
      <c r="E125"/>
      <c r="F125"/>
      <c r="G125"/>
      <c r="H125"/>
    </row>
    <row r="126" spans="2:8">
      <c r="B126"/>
      <c r="C126"/>
      <c r="D126"/>
      <c r="E126"/>
      <c r="F126"/>
      <c r="G126"/>
      <c r="H126"/>
    </row>
    <row r="127" spans="2:8">
      <c r="B127"/>
      <c r="C127"/>
      <c r="D127"/>
      <c r="E127"/>
      <c r="F127"/>
      <c r="G127"/>
      <c r="H127"/>
    </row>
    <row r="128" spans="2:8">
      <c r="B128"/>
      <c r="C128"/>
      <c r="D128"/>
      <c r="E128"/>
      <c r="F128"/>
      <c r="G128"/>
      <c r="H128"/>
    </row>
    <row r="129" spans="2:8">
      <c r="B129"/>
      <c r="C129"/>
      <c r="D129"/>
      <c r="E129"/>
      <c r="F129"/>
      <c r="G129"/>
      <c r="H129"/>
    </row>
    <row r="130" spans="2:8">
      <c r="B130"/>
      <c r="C130"/>
      <c r="D130"/>
      <c r="E130"/>
      <c r="F130"/>
      <c r="G130"/>
      <c r="H130"/>
    </row>
    <row r="131" spans="2:8">
      <c r="B131"/>
      <c r="C131"/>
      <c r="D131"/>
      <c r="E131"/>
      <c r="F131"/>
      <c r="G131"/>
      <c r="H131"/>
    </row>
    <row r="132" spans="2:8">
      <c r="B132"/>
      <c r="C132"/>
      <c r="D132"/>
      <c r="E132"/>
      <c r="F132"/>
      <c r="G132"/>
      <c r="H132"/>
    </row>
    <row r="133" spans="2:8">
      <c r="B133"/>
      <c r="C133"/>
      <c r="D133"/>
      <c r="E133"/>
      <c r="F133"/>
      <c r="G133"/>
      <c r="H133"/>
    </row>
    <row r="134" spans="2:8">
      <c r="B134"/>
      <c r="C134"/>
      <c r="D134"/>
      <c r="E134"/>
      <c r="F134"/>
      <c r="G134"/>
      <c r="H134"/>
    </row>
    <row r="135" spans="2:8">
      <c r="B135"/>
      <c r="C135"/>
      <c r="D135"/>
      <c r="E135"/>
      <c r="F135"/>
      <c r="G135"/>
      <c r="H135"/>
    </row>
    <row r="136" spans="2:8">
      <c r="B136"/>
      <c r="C136"/>
      <c r="D136"/>
      <c r="E136"/>
      <c r="F136"/>
      <c r="G136"/>
      <c r="H136"/>
    </row>
    <row r="137" spans="2:8">
      <c r="B137"/>
      <c r="C137"/>
      <c r="D137"/>
      <c r="E137"/>
      <c r="F137"/>
      <c r="G137"/>
      <c r="H137"/>
    </row>
    <row r="138" spans="2:8">
      <c r="B138"/>
      <c r="C138"/>
      <c r="D138"/>
      <c r="E138"/>
      <c r="F138"/>
      <c r="G138"/>
      <c r="H138"/>
    </row>
    <row r="139" spans="2:8">
      <c r="B139"/>
      <c r="C139"/>
      <c r="D139"/>
      <c r="E139"/>
      <c r="F139"/>
      <c r="G139"/>
      <c r="H139"/>
    </row>
    <row r="140" spans="2:8">
      <c r="B140"/>
      <c r="C140"/>
      <c r="D140"/>
      <c r="E140"/>
      <c r="F140"/>
      <c r="G140"/>
      <c r="H140"/>
    </row>
    <row r="141" spans="2:8">
      <c r="B141"/>
      <c r="C141"/>
      <c r="D141"/>
      <c r="E141"/>
      <c r="F141"/>
      <c r="G141"/>
      <c r="H141"/>
    </row>
    <row r="142" spans="2:8">
      <c r="B142"/>
      <c r="C142"/>
      <c r="D142"/>
      <c r="E142"/>
      <c r="F142"/>
      <c r="G142"/>
      <c r="H142"/>
    </row>
    <row r="143" spans="2:8">
      <c r="B143"/>
      <c r="C143"/>
      <c r="D143"/>
      <c r="E143"/>
      <c r="F143"/>
      <c r="G143"/>
      <c r="H143"/>
    </row>
    <row r="144" spans="2:8">
      <c r="B144"/>
      <c r="C144"/>
      <c r="D144"/>
      <c r="E144"/>
      <c r="F144"/>
      <c r="G144"/>
      <c r="H144"/>
    </row>
    <row r="145" spans="2:8">
      <c r="B145"/>
      <c r="C145"/>
      <c r="D145"/>
      <c r="E145"/>
      <c r="F145"/>
      <c r="G145"/>
      <c r="H145"/>
    </row>
    <row r="146" spans="2:8">
      <c r="B146"/>
      <c r="C146"/>
      <c r="D146"/>
      <c r="E146"/>
      <c r="F146"/>
      <c r="G146"/>
      <c r="H146"/>
    </row>
    <row r="147" spans="2:8">
      <c r="B147"/>
      <c r="C147"/>
      <c r="D147"/>
      <c r="E147"/>
      <c r="F147"/>
      <c r="G147"/>
      <c r="H147"/>
    </row>
    <row r="148" spans="2:8">
      <c r="B148"/>
      <c r="C148"/>
      <c r="D148"/>
      <c r="E148"/>
      <c r="F148"/>
      <c r="G148"/>
      <c r="H148"/>
    </row>
    <row r="149" spans="2:8">
      <c r="B149"/>
      <c r="C149"/>
      <c r="D149"/>
      <c r="E149"/>
      <c r="F149"/>
      <c r="G149"/>
      <c r="H149"/>
    </row>
    <row r="150" spans="2:8">
      <c r="B150"/>
      <c r="C150"/>
      <c r="D150"/>
      <c r="E150"/>
      <c r="F150"/>
      <c r="G150"/>
      <c r="H150"/>
    </row>
    <row r="151" spans="2:8">
      <c r="B151"/>
      <c r="C151"/>
      <c r="D151"/>
      <c r="E151"/>
      <c r="F151"/>
      <c r="G151"/>
      <c r="H151"/>
    </row>
    <row r="152" spans="2:8">
      <c r="B152"/>
      <c r="C152"/>
      <c r="D152"/>
      <c r="E152"/>
      <c r="F152"/>
      <c r="G152"/>
      <c r="H152"/>
    </row>
    <row r="153" spans="2:8">
      <c r="B153"/>
      <c r="C153"/>
      <c r="D153"/>
      <c r="E153"/>
      <c r="F153"/>
      <c r="G153"/>
      <c r="H153"/>
    </row>
    <row r="154" spans="2:8">
      <c r="B154"/>
      <c r="C154"/>
      <c r="D154"/>
      <c r="E154"/>
      <c r="F154"/>
      <c r="G154"/>
      <c r="H154"/>
    </row>
    <row r="155" spans="2:8">
      <c r="B155"/>
      <c r="C155"/>
      <c r="D155"/>
      <c r="E155"/>
      <c r="F155"/>
      <c r="G155"/>
      <c r="H155"/>
    </row>
    <row r="156" spans="2:8">
      <c r="B156"/>
      <c r="C156"/>
      <c r="D156"/>
      <c r="E156"/>
      <c r="F156"/>
      <c r="G156"/>
      <c r="H156"/>
    </row>
    <row r="157" spans="2:8">
      <c r="B157"/>
      <c r="C157"/>
      <c r="D157"/>
      <c r="E157"/>
      <c r="F157"/>
      <c r="G157"/>
      <c r="H157"/>
    </row>
    <row r="158" spans="2:8">
      <c r="B158"/>
      <c r="C158"/>
      <c r="D158"/>
      <c r="E158"/>
      <c r="F158"/>
      <c r="G158"/>
      <c r="H158"/>
    </row>
    <row r="159" spans="2:8">
      <c r="B159"/>
      <c r="C159"/>
      <c r="D159"/>
      <c r="E159"/>
      <c r="F159"/>
      <c r="G159"/>
      <c r="H159"/>
    </row>
    <row r="160" spans="2:8">
      <c r="B160"/>
      <c r="C160"/>
      <c r="D160"/>
      <c r="E160"/>
      <c r="F160"/>
      <c r="G160"/>
      <c r="H160"/>
    </row>
    <row r="161" spans="2:8">
      <c r="B161"/>
      <c r="C161"/>
      <c r="D161"/>
      <c r="E161"/>
      <c r="F161"/>
      <c r="G161"/>
      <c r="H161"/>
    </row>
    <row r="162" spans="2:8">
      <c r="B162"/>
      <c r="C162"/>
      <c r="D162"/>
      <c r="E162"/>
      <c r="F162"/>
      <c r="G162"/>
      <c r="H162"/>
    </row>
    <row r="163" spans="2:8">
      <c r="B163"/>
      <c r="C163"/>
      <c r="D163"/>
      <c r="E163"/>
      <c r="F163"/>
      <c r="G163"/>
      <c r="H163"/>
    </row>
    <row r="164" spans="2:8">
      <c r="B164"/>
      <c r="C164"/>
      <c r="D164"/>
      <c r="E164"/>
      <c r="F164"/>
      <c r="G164"/>
      <c r="H164"/>
    </row>
    <row r="165" spans="2:8">
      <c r="B165"/>
      <c r="C165"/>
      <c r="D165"/>
      <c r="E165"/>
      <c r="F165"/>
      <c r="G165"/>
      <c r="H165"/>
    </row>
    <row r="166" spans="2:8">
      <c r="B166"/>
      <c r="C166"/>
      <c r="D166"/>
      <c r="E166"/>
      <c r="F166"/>
      <c r="G166"/>
      <c r="H166"/>
    </row>
    <row r="167" spans="2:8">
      <c r="B167"/>
      <c r="C167"/>
      <c r="D167"/>
      <c r="E167"/>
      <c r="F167"/>
      <c r="G167"/>
      <c r="H167"/>
    </row>
    <row r="168" spans="2:8">
      <c r="B168"/>
      <c r="C168"/>
      <c r="D168"/>
      <c r="E168"/>
      <c r="F168"/>
      <c r="G168"/>
      <c r="H168"/>
    </row>
    <row r="169" spans="2:8">
      <c r="B169"/>
      <c r="C169"/>
      <c r="D169"/>
      <c r="E169"/>
      <c r="F169"/>
      <c r="G169"/>
      <c r="H169"/>
    </row>
    <row r="170" spans="2:8">
      <c r="B170"/>
      <c r="C170"/>
      <c r="D170"/>
      <c r="E170"/>
      <c r="F170"/>
      <c r="G170"/>
      <c r="H170"/>
    </row>
    <row r="171" spans="2:8">
      <c r="B171"/>
      <c r="C171"/>
      <c r="D171"/>
      <c r="E171"/>
      <c r="F171"/>
      <c r="G171"/>
      <c r="H171"/>
    </row>
    <row r="172" spans="2:8">
      <c r="B172"/>
      <c r="C172"/>
      <c r="D172"/>
      <c r="E172"/>
      <c r="F172"/>
      <c r="G172"/>
      <c r="H172"/>
    </row>
    <row r="173" spans="2:8">
      <c r="B173"/>
      <c r="C173"/>
      <c r="D173"/>
      <c r="E173"/>
      <c r="F173"/>
      <c r="G173"/>
      <c r="H173"/>
    </row>
    <row r="174" spans="2:8">
      <c r="B174"/>
      <c r="C174"/>
      <c r="D174"/>
      <c r="E174"/>
      <c r="F174"/>
      <c r="G174"/>
      <c r="H174"/>
    </row>
    <row r="175" spans="2:8">
      <c r="B175"/>
      <c r="C175"/>
      <c r="D175"/>
      <c r="E175"/>
      <c r="F175"/>
      <c r="G175"/>
      <c r="H175"/>
    </row>
    <row r="176" spans="2:8">
      <c r="B176"/>
      <c r="C176"/>
      <c r="D176"/>
      <c r="E176"/>
      <c r="F176"/>
      <c r="G176"/>
      <c r="H176"/>
    </row>
    <row r="177" spans="2:8">
      <c r="B177"/>
      <c r="C177"/>
      <c r="D177"/>
      <c r="E177"/>
      <c r="F177"/>
      <c r="G177"/>
      <c r="H177"/>
    </row>
    <row r="178" spans="2:8">
      <c r="B178"/>
      <c r="C178"/>
      <c r="D178"/>
      <c r="E178"/>
      <c r="F178"/>
      <c r="G178"/>
      <c r="H178"/>
    </row>
    <row r="179" spans="2:8">
      <c r="B179"/>
      <c r="C179"/>
      <c r="D179"/>
      <c r="E179"/>
      <c r="F179"/>
      <c r="G179"/>
      <c r="H179"/>
    </row>
    <row r="180" spans="2:8">
      <c r="B180"/>
      <c r="C180"/>
      <c r="D180"/>
      <c r="E180"/>
      <c r="F180"/>
      <c r="G180"/>
      <c r="H180"/>
    </row>
    <row r="181" spans="2:8">
      <c r="B181"/>
      <c r="C181"/>
      <c r="D181"/>
      <c r="E181"/>
      <c r="F181"/>
      <c r="G181"/>
      <c r="H181"/>
    </row>
    <row r="182" spans="2:8">
      <c r="B182"/>
      <c r="C182"/>
      <c r="D182"/>
      <c r="E182"/>
      <c r="F182"/>
      <c r="G182"/>
      <c r="H182"/>
    </row>
    <row r="183" spans="2:8">
      <c r="B183"/>
      <c r="C183"/>
      <c r="D183"/>
      <c r="E183"/>
      <c r="F183"/>
      <c r="G183"/>
      <c r="H183"/>
    </row>
    <row r="184" spans="2:8">
      <c r="B184"/>
      <c r="C184"/>
      <c r="D184"/>
      <c r="E184"/>
      <c r="F184"/>
      <c r="G184"/>
      <c r="H184"/>
    </row>
    <row r="185" spans="2:8">
      <c r="B185"/>
      <c r="C185"/>
      <c r="D185"/>
      <c r="E185"/>
      <c r="F185"/>
      <c r="G185"/>
      <c r="H185"/>
    </row>
    <row r="186" spans="2:8">
      <c r="B186"/>
      <c r="C186"/>
      <c r="D186"/>
      <c r="E186"/>
      <c r="F186"/>
      <c r="G186"/>
      <c r="H186"/>
    </row>
    <row r="187" spans="2:8">
      <c r="B187"/>
      <c r="C187"/>
      <c r="D187"/>
      <c r="E187"/>
      <c r="F187"/>
      <c r="G187"/>
      <c r="H187"/>
    </row>
    <row r="188" spans="2:8">
      <c r="B188"/>
      <c r="C188"/>
      <c r="D188"/>
      <c r="E188"/>
      <c r="F188"/>
      <c r="G188"/>
      <c r="H188"/>
    </row>
    <row r="189" spans="2:8">
      <c r="B189"/>
      <c r="C189"/>
      <c r="D189"/>
      <c r="E189"/>
      <c r="F189"/>
      <c r="G189"/>
      <c r="H189"/>
    </row>
    <row r="190" spans="2:8">
      <c r="B190"/>
      <c r="C190"/>
      <c r="D190"/>
      <c r="E190"/>
      <c r="F190"/>
      <c r="G190"/>
      <c r="H190"/>
    </row>
    <row r="191" spans="2:8">
      <c r="B191"/>
      <c r="C191"/>
      <c r="D191"/>
      <c r="E191"/>
      <c r="F191"/>
      <c r="G191"/>
      <c r="H191"/>
    </row>
    <row r="192" spans="2:8">
      <c r="B192"/>
      <c r="C192"/>
      <c r="D192"/>
      <c r="E192"/>
      <c r="F192"/>
      <c r="G192"/>
      <c r="H192"/>
    </row>
    <row r="193" spans="2:8">
      <c r="B193"/>
      <c r="C193"/>
      <c r="D193"/>
      <c r="E193"/>
      <c r="F193"/>
      <c r="G193"/>
      <c r="H193"/>
    </row>
    <row r="194" spans="2:8">
      <c r="B194"/>
      <c r="C194"/>
      <c r="D194"/>
      <c r="E194"/>
      <c r="F194"/>
      <c r="G194"/>
      <c r="H194"/>
    </row>
    <row r="195" spans="2:8">
      <c r="B195"/>
      <c r="C195"/>
      <c r="D195"/>
      <c r="E195"/>
      <c r="F195"/>
      <c r="G195"/>
      <c r="H195"/>
    </row>
    <row r="196" spans="2:8">
      <c r="B196"/>
      <c r="C196"/>
      <c r="D196"/>
      <c r="E196"/>
      <c r="F196"/>
      <c r="G196"/>
      <c r="H196"/>
    </row>
    <row r="197" spans="2:8">
      <c r="B197"/>
      <c r="C197"/>
      <c r="D197"/>
      <c r="E197"/>
      <c r="F197"/>
      <c r="G197"/>
      <c r="H197"/>
    </row>
    <row r="198" spans="2:8">
      <c r="B198"/>
      <c r="C198"/>
      <c r="D198"/>
      <c r="E198"/>
      <c r="F198"/>
      <c r="G198"/>
      <c r="H198"/>
    </row>
    <row r="199" spans="2:8">
      <c r="B199"/>
      <c r="C199"/>
      <c r="D199"/>
      <c r="E199"/>
      <c r="F199"/>
      <c r="G199"/>
      <c r="H199"/>
    </row>
    <row r="200" spans="2:8">
      <c r="B200"/>
      <c r="C200"/>
      <c r="D200"/>
      <c r="E200"/>
      <c r="F200"/>
      <c r="G200"/>
      <c r="H200"/>
    </row>
    <row r="201" spans="2:8">
      <c r="B201"/>
      <c r="C201"/>
      <c r="D201"/>
      <c r="E201"/>
      <c r="F201"/>
      <c r="G201"/>
      <c r="H201"/>
    </row>
    <row r="202" spans="2:8">
      <c r="B202"/>
      <c r="C202"/>
      <c r="D202"/>
      <c r="E202"/>
      <c r="F202"/>
      <c r="G202"/>
      <c r="H202"/>
    </row>
    <row r="203" spans="2:8">
      <c r="B203"/>
      <c r="C203"/>
      <c r="D203"/>
      <c r="E203"/>
      <c r="F203"/>
      <c r="G203"/>
      <c r="H203"/>
    </row>
    <row r="204" spans="2:8">
      <c r="B204"/>
      <c r="C204"/>
      <c r="D204"/>
      <c r="E204"/>
      <c r="F204"/>
      <c r="G204"/>
      <c r="H204"/>
    </row>
    <row r="205" spans="2:8">
      <c r="B205"/>
      <c r="C205"/>
      <c r="D205"/>
      <c r="E205"/>
      <c r="F205"/>
      <c r="G205"/>
      <c r="H205"/>
    </row>
    <row r="206" spans="2:8">
      <c r="B206"/>
      <c r="C206"/>
      <c r="D206"/>
      <c r="E206"/>
      <c r="F206"/>
      <c r="G206"/>
      <c r="H206"/>
    </row>
    <row r="207" spans="2:8">
      <c r="B207"/>
      <c r="C207"/>
      <c r="D207"/>
      <c r="E207"/>
      <c r="F207"/>
      <c r="G207"/>
      <c r="H207"/>
    </row>
    <row r="208" spans="2:8">
      <c r="B208"/>
      <c r="C208"/>
      <c r="D208"/>
      <c r="E208"/>
      <c r="F208"/>
      <c r="G208"/>
      <c r="H208"/>
    </row>
    <row r="209" spans="2:8">
      <c r="B209"/>
      <c r="C209"/>
      <c r="D209"/>
      <c r="E209"/>
      <c r="F209"/>
      <c r="G209"/>
      <c r="H209"/>
    </row>
    <row r="210" spans="2:8">
      <c r="B210"/>
      <c r="C210"/>
      <c r="D210"/>
      <c r="E210"/>
      <c r="F210"/>
      <c r="G210"/>
      <c r="H210"/>
    </row>
    <row r="211" spans="2:8">
      <c r="B211"/>
      <c r="C211"/>
      <c r="D211"/>
      <c r="E211"/>
      <c r="F211"/>
      <c r="G211"/>
      <c r="H211"/>
    </row>
    <row r="212" spans="2:8">
      <c r="B212"/>
      <c r="C212"/>
      <c r="D212"/>
      <c r="E212"/>
      <c r="F212"/>
      <c r="G212"/>
      <c r="H212"/>
    </row>
    <row r="213" spans="2:8">
      <c r="B213"/>
      <c r="C213"/>
      <c r="D213"/>
      <c r="E213"/>
      <c r="F213"/>
      <c r="G213"/>
      <c r="H213"/>
    </row>
    <row r="214" spans="2:8">
      <c r="B214"/>
      <c r="C214"/>
      <c r="D214"/>
      <c r="E214"/>
      <c r="F214"/>
      <c r="G214"/>
      <c r="H214"/>
    </row>
    <row r="215" spans="2:8">
      <c r="B215"/>
      <c r="C215"/>
      <c r="D215"/>
      <c r="E215"/>
      <c r="F215"/>
      <c r="G215"/>
      <c r="H215"/>
    </row>
    <row r="216" spans="2:8">
      <c r="B216"/>
      <c r="C216"/>
      <c r="D216"/>
      <c r="E216"/>
      <c r="F216"/>
      <c r="G216"/>
      <c r="H216"/>
    </row>
    <row r="217" spans="2:8">
      <c r="B217"/>
      <c r="C217"/>
      <c r="D217"/>
      <c r="E217"/>
      <c r="F217"/>
      <c r="G217"/>
      <c r="H217"/>
    </row>
    <row r="218" spans="2:8">
      <c r="B218"/>
      <c r="C218"/>
      <c r="D218"/>
      <c r="E218"/>
      <c r="F218"/>
      <c r="G218"/>
      <c r="H218"/>
    </row>
    <row r="219" spans="2:8">
      <c r="B219"/>
      <c r="C219"/>
      <c r="D219"/>
      <c r="E219"/>
      <c r="F219"/>
      <c r="G219"/>
      <c r="H219"/>
    </row>
    <row r="220" spans="2:8">
      <c r="B220"/>
      <c r="C220"/>
      <c r="D220"/>
      <c r="E220"/>
      <c r="F220"/>
      <c r="G220"/>
      <c r="H220"/>
    </row>
    <row r="221" spans="2:8">
      <c r="B221"/>
      <c r="C221"/>
      <c r="D221"/>
      <c r="E221"/>
      <c r="F221"/>
      <c r="G221"/>
      <c r="H221"/>
    </row>
    <row r="222" spans="2:8">
      <c r="B222"/>
      <c r="C222"/>
      <c r="D222"/>
      <c r="E222"/>
      <c r="F222"/>
      <c r="G222"/>
      <c r="H222"/>
    </row>
    <row r="223" spans="2:8">
      <c r="B223"/>
      <c r="C223"/>
      <c r="D223"/>
      <c r="E223"/>
      <c r="F223"/>
      <c r="G223"/>
      <c r="H223"/>
    </row>
    <row r="224" spans="2:8">
      <c r="B224"/>
      <c r="C224"/>
      <c r="D224"/>
      <c r="E224"/>
      <c r="F224"/>
      <c r="G224"/>
      <c r="H224"/>
    </row>
    <row r="225" spans="2:8">
      <c r="B225"/>
      <c r="C225"/>
      <c r="D225"/>
      <c r="E225"/>
      <c r="F225"/>
      <c r="G225"/>
      <c r="H225"/>
    </row>
    <row r="226" spans="2:8">
      <c r="B226"/>
      <c r="C226"/>
      <c r="D226"/>
      <c r="E226"/>
      <c r="F226"/>
      <c r="G226"/>
      <c r="H226"/>
    </row>
    <row r="227" spans="2:8">
      <c r="B227"/>
      <c r="C227"/>
      <c r="D227"/>
      <c r="E227"/>
      <c r="F227"/>
      <c r="G227"/>
      <c r="H227"/>
    </row>
    <row r="228" spans="2:8">
      <c r="B228"/>
      <c r="C228"/>
      <c r="D228"/>
      <c r="E228"/>
      <c r="F228"/>
      <c r="G228"/>
      <c r="H228"/>
    </row>
    <row r="229" spans="2:8">
      <c r="B229"/>
      <c r="C229"/>
      <c r="D229"/>
      <c r="E229"/>
      <c r="F229"/>
      <c r="G229"/>
      <c r="H229"/>
    </row>
    <row r="230" spans="2:8">
      <c r="B230"/>
      <c r="C230"/>
      <c r="D230"/>
      <c r="E230"/>
      <c r="F230"/>
      <c r="G230"/>
      <c r="H230"/>
    </row>
    <row r="231" spans="2:8">
      <c r="B231"/>
      <c r="C231"/>
      <c r="D231"/>
      <c r="E231"/>
      <c r="F231"/>
      <c r="G231"/>
      <c r="H231"/>
    </row>
    <row r="232" spans="2:8">
      <c r="B232"/>
      <c r="C232"/>
      <c r="D232"/>
      <c r="E232"/>
      <c r="F232"/>
      <c r="G232"/>
      <c r="H232"/>
    </row>
    <row r="233" spans="2:8">
      <c r="B233"/>
      <c r="C233"/>
      <c r="D233"/>
      <c r="E233"/>
      <c r="F233"/>
      <c r="G233"/>
      <c r="H233"/>
    </row>
    <row r="234" spans="2:8">
      <c r="B234"/>
      <c r="C234"/>
      <c r="D234"/>
      <c r="E234"/>
      <c r="F234"/>
      <c r="G234"/>
      <c r="H234"/>
    </row>
    <row r="235" spans="2:8">
      <c r="B235"/>
      <c r="C235"/>
      <c r="D235"/>
      <c r="E235"/>
      <c r="F235"/>
      <c r="G235"/>
      <c r="H235"/>
    </row>
    <row r="236" spans="2:8">
      <c r="B236"/>
      <c r="C236"/>
      <c r="D236"/>
      <c r="E236"/>
      <c r="F236"/>
      <c r="G236"/>
      <c r="H236"/>
    </row>
    <row r="237" spans="2:8">
      <c r="B237"/>
      <c r="C237"/>
      <c r="D237"/>
      <c r="E237"/>
      <c r="F237"/>
      <c r="G237"/>
      <c r="H237"/>
    </row>
    <row r="238" spans="2:8">
      <c r="B238"/>
      <c r="C238"/>
      <c r="D238"/>
      <c r="E238"/>
      <c r="F238"/>
      <c r="G238"/>
      <c r="H238"/>
    </row>
    <row r="239" spans="2:8">
      <c r="B239"/>
      <c r="C239"/>
      <c r="D239"/>
      <c r="E239"/>
      <c r="F239"/>
      <c r="G239"/>
      <c r="H239"/>
    </row>
    <row r="240" spans="2:8">
      <c r="B240"/>
      <c r="C240"/>
      <c r="D240"/>
      <c r="E240"/>
      <c r="F240"/>
      <c r="G240"/>
      <c r="H240"/>
    </row>
    <row r="241" spans="2:8">
      <c r="B241"/>
      <c r="C241"/>
      <c r="D241"/>
      <c r="E241"/>
      <c r="F241"/>
      <c r="G241"/>
      <c r="H241"/>
    </row>
    <row r="242" spans="2:8">
      <c r="B242"/>
      <c r="C242"/>
      <c r="D242"/>
      <c r="E242"/>
      <c r="F242"/>
      <c r="G242"/>
      <c r="H242"/>
    </row>
    <row r="243" spans="2:8">
      <c r="B243"/>
      <c r="C243"/>
      <c r="D243"/>
      <c r="E243"/>
      <c r="F243"/>
      <c r="G243"/>
      <c r="H243"/>
    </row>
    <row r="244" spans="2:8">
      <c r="B244"/>
      <c r="C244"/>
      <c r="D244"/>
      <c r="E244"/>
      <c r="F244"/>
      <c r="G244"/>
      <c r="H244"/>
    </row>
    <row r="245" spans="2:8">
      <c r="B245"/>
      <c r="C245"/>
      <c r="D245"/>
      <c r="E245"/>
      <c r="F245"/>
      <c r="G245"/>
      <c r="H245"/>
    </row>
    <row r="246" spans="2:8">
      <c r="B246"/>
      <c r="C246"/>
      <c r="D246"/>
      <c r="E246"/>
      <c r="F246"/>
      <c r="G246"/>
      <c r="H246"/>
    </row>
    <row r="247" spans="2:8">
      <c r="B247"/>
      <c r="C247"/>
      <c r="D247"/>
      <c r="E247"/>
      <c r="F247"/>
      <c r="G247"/>
      <c r="H247"/>
    </row>
    <row r="248" spans="2:8">
      <c r="B248"/>
      <c r="C248"/>
      <c r="D248"/>
      <c r="E248"/>
      <c r="F248"/>
      <c r="G248"/>
      <c r="H248"/>
    </row>
    <row r="249" spans="2:8">
      <c r="B249"/>
      <c r="C249"/>
      <c r="D249"/>
      <c r="E249"/>
      <c r="F249"/>
      <c r="G249"/>
      <c r="H249"/>
    </row>
    <row r="250" spans="2:8">
      <c r="B250"/>
      <c r="C250"/>
      <c r="D250"/>
      <c r="E250"/>
      <c r="F250"/>
      <c r="G250"/>
      <c r="H250"/>
    </row>
    <row r="251" spans="2:8">
      <c r="B251"/>
      <c r="C251"/>
      <c r="D251"/>
      <c r="E251"/>
      <c r="F251"/>
      <c r="G251"/>
      <c r="H251"/>
    </row>
    <row r="252" spans="2:8">
      <c r="B252"/>
      <c r="C252"/>
      <c r="D252"/>
      <c r="E252"/>
      <c r="F252"/>
      <c r="G252"/>
      <c r="H252"/>
    </row>
    <row r="253" spans="2:8">
      <c r="B253"/>
      <c r="C253"/>
      <c r="D253"/>
      <c r="E253"/>
      <c r="F253"/>
      <c r="G253"/>
      <c r="H253"/>
    </row>
    <row r="254" spans="2:8">
      <c r="B254"/>
      <c r="C254"/>
      <c r="D254"/>
      <c r="E254"/>
      <c r="F254"/>
      <c r="G254"/>
      <c r="H254"/>
    </row>
    <row r="255" spans="2:8">
      <c r="B255"/>
      <c r="C255"/>
      <c r="D255"/>
      <c r="E255"/>
      <c r="F255"/>
      <c r="G255"/>
      <c r="H255"/>
    </row>
    <row r="256" spans="2:8">
      <c r="B256"/>
      <c r="C256"/>
      <c r="D256"/>
      <c r="E256"/>
      <c r="F256"/>
      <c r="G256"/>
      <c r="H256"/>
    </row>
    <row r="257" spans="2:8">
      <c r="B257"/>
      <c r="C257"/>
      <c r="D257"/>
      <c r="E257"/>
      <c r="F257"/>
      <c r="G257"/>
      <c r="H257"/>
    </row>
    <row r="258" spans="2:8">
      <c r="B258"/>
      <c r="C258"/>
      <c r="D258"/>
      <c r="E258"/>
      <c r="F258"/>
      <c r="G258"/>
      <c r="H258"/>
    </row>
    <row r="259" spans="2:8">
      <c r="B259"/>
      <c r="C259"/>
      <c r="D259"/>
      <c r="E259"/>
      <c r="F259"/>
      <c r="G259"/>
      <c r="H259"/>
    </row>
    <row r="260" spans="2:8">
      <c r="B260"/>
      <c r="C260"/>
      <c r="D260"/>
      <c r="E260"/>
      <c r="F260"/>
      <c r="G260"/>
      <c r="H260"/>
    </row>
    <row r="261" spans="2:8">
      <c r="B261"/>
      <c r="C261"/>
      <c r="D261"/>
      <c r="E261"/>
      <c r="F261"/>
      <c r="G261"/>
      <c r="H261"/>
    </row>
    <row r="262" spans="2:8">
      <c r="B262"/>
      <c r="C262"/>
      <c r="D262"/>
      <c r="E262"/>
      <c r="F262"/>
      <c r="G262"/>
      <c r="H262"/>
    </row>
    <row r="263" spans="2:8">
      <c r="B263"/>
      <c r="C263"/>
      <c r="D263"/>
      <c r="E263"/>
      <c r="F263"/>
      <c r="G263"/>
      <c r="H263"/>
    </row>
    <row r="264" spans="2:8">
      <c r="B264"/>
      <c r="C264"/>
      <c r="D264"/>
      <c r="E264"/>
      <c r="F264"/>
      <c r="G264"/>
      <c r="H264"/>
    </row>
    <row r="265" spans="2:8">
      <c r="B265"/>
      <c r="C265"/>
      <c r="D265"/>
      <c r="E265"/>
      <c r="F265"/>
      <c r="G265"/>
      <c r="H265"/>
    </row>
    <row r="266" spans="2:8">
      <c r="B266"/>
      <c r="C266"/>
      <c r="D266"/>
      <c r="E266"/>
      <c r="F266"/>
      <c r="G266"/>
      <c r="H266"/>
    </row>
    <row r="267" spans="2:8">
      <c r="B267"/>
      <c r="C267"/>
      <c r="D267"/>
      <c r="E267"/>
      <c r="F267"/>
      <c r="G267"/>
      <c r="H267"/>
    </row>
    <row r="268" spans="2:8">
      <c r="B268"/>
      <c r="C268"/>
      <c r="D268"/>
      <c r="E268"/>
      <c r="F268"/>
      <c r="G268"/>
      <c r="H268"/>
    </row>
    <row r="269" spans="2:8">
      <c r="B269"/>
      <c r="C269"/>
      <c r="D269"/>
      <c r="E269"/>
      <c r="F269"/>
      <c r="G269"/>
      <c r="H269"/>
    </row>
    <row r="270" spans="2:8">
      <c r="B270"/>
      <c r="C270"/>
      <c r="D270"/>
      <c r="E270"/>
      <c r="F270"/>
      <c r="G270"/>
      <c r="H270"/>
    </row>
    <row r="271" spans="2:8">
      <c r="B271"/>
      <c r="C271"/>
      <c r="D271"/>
      <c r="E271"/>
      <c r="F271"/>
      <c r="G271"/>
      <c r="H271"/>
    </row>
    <row r="272" spans="2:8">
      <c r="B272"/>
      <c r="C272"/>
      <c r="D272"/>
      <c r="E272"/>
      <c r="F272"/>
      <c r="G272"/>
      <c r="H272"/>
    </row>
    <row r="273" spans="2:8">
      <c r="B273"/>
      <c r="C273"/>
      <c r="D273"/>
      <c r="E273"/>
      <c r="F273"/>
      <c r="G273"/>
      <c r="H273"/>
    </row>
    <row r="274" spans="2:8">
      <c r="B274"/>
      <c r="C274"/>
      <c r="D274"/>
      <c r="E274"/>
      <c r="F274"/>
      <c r="G274"/>
      <c r="H274"/>
    </row>
    <row r="275" spans="2:8">
      <c r="B275"/>
      <c r="C275"/>
      <c r="D275"/>
      <c r="E275"/>
      <c r="F275"/>
      <c r="G275"/>
      <c r="H275"/>
    </row>
    <row r="276" spans="2:8">
      <c r="B276"/>
      <c r="C276"/>
      <c r="D276"/>
      <c r="E276"/>
      <c r="F276"/>
      <c r="G276"/>
      <c r="H276"/>
    </row>
    <row r="277" spans="2:8">
      <c r="B277"/>
      <c r="C277"/>
      <c r="D277"/>
      <c r="E277"/>
      <c r="F277"/>
      <c r="G277"/>
      <c r="H277"/>
    </row>
    <row r="278" spans="2:8">
      <c r="B278"/>
      <c r="C278"/>
      <c r="D278"/>
      <c r="E278"/>
      <c r="F278"/>
      <c r="G278"/>
      <c r="H278"/>
    </row>
    <row r="279" spans="2:8">
      <c r="B279"/>
      <c r="C279"/>
      <c r="D279"/>
      <c r="E279"/>
      <c r="F279"/>
      <c r="G279"/>
      <c r="H279"/>
    </row>
    <row r="280" spans="2:8">
      <c r="B280"/>
      <c r="C280"/>
      <c r="D280"/>
      <c r="E280"/>
      <c r="F280"/>
      <c r="G280"/>
      <c r="H280"/>
    </row>
    <row r="281" spans="2:8">
      <c r="B281"/>
      <c r="C281"/>
      <c r="D281"/>
      <c r="E281"/>
      <c r="F281"/>
      <c r="G281"/>
      <c r="H281"/>
    </row>
    <row r="282" spans="2:8">
      <c r="B282"/>
      <c r="C282"/>
      <c r="D282"/>
      <c r="E282"/>
      <c r="F282"/>
      <c r="G282"/>
      <c r="H282"/>
    </row>
    <row r="283" spans="2:8">
      <c r="B283"/>
      <c r="C283"/>
      <c r="D283"/>
      <c r="E283"/>
      <c r="F283"/>
      <c r="G283"/>
      <c r="H283"/>
    </row>
    <row r="284" spans="2:8">
      <c r="B284"/>
      <c r="C284"/>
      <c r="D284"/>
      <c r="E284"/>
      <c r="F284"/>
      <c r="G284"/>
      <c r="H284"/>
    </row>
    <row r="285" spans="2:8">
      <c r="B285"/>
      <c r="C285"/>
      <c r="D285"/>
      <c r="E285"/>
      <c r="F285"/>
      <c r="G285"/>
      <c r="H285"/>
    </row>
    <row r="286" spans="2:8">
      <c r="B286"/>
      <c r="C286"/>
      <c r="D286"/>
      <c r="E286"/>
      <c r="F286"/>
      <c r="G286"/>
      <c r="H286"/>
    </row>
    <row r="287" spans="2:8">
      <c r="B287"/>
      <c r="C287"/>
      <c r="D287"/>
      <c r="E287"/>
      <c r="F287"/>
      <c r="G287"/>
      <c r="H287"/>
    </row>
    <row r="288" spans="2:8">
      <c r="B288"/>
      <c r="C288"/>
      <c r="D288"/>
      <c r="E288"/>
      <c r="F288"/>
      <c r="G288"/>
      <c r="H288"/>
    </row>
    <row r="289" spans="2:8">
      <c r="B289"/>
      <c r="C289"/>
      <c r="D289"/>
      <c r="E289"/>
      <c r="F289"/>
      <c r="G289"/>
      <c r="H289"/>
    </row>
    <row r="290" spans="2:8">
      <c r="B290"/>
      <c r="C290"/>
      <c r="D290"/>
      <c r="E290"/>
      <c r="F290"/>
      <c r="G290"/>
      <c r="H290"/>
    </row>
    <row r="291" spans="2:8">
      <c r="B291"/>
      <c r="C291"/>
      <c r="D291"/>
      <c r="E291"/>
      <c r="F291"/>
      <c r="G291"/>
      <c r="H291"/>
    </row>
    <row r="292" spans="2:8">
      <c r="B292"/>
      <c r="C292"/>
      <c r="D292"/>
      <c r="E292"/>
      <c r="F292"/>
      <c r="G292"/>
      <c r="H292"/>
    </row>
    <row r="293" spans="2:8">
      <c r="B293"/>
      <c r="C293"/>
      <c r="D293"/>
      <c r="E293"/>
      <c r="F293"/>
      <c r="G293"/>
      <c r="H293"/>
    </row>
    <row r="294" spans="2:8">
      <c r="B294"/>
      <c r="C294"/>
      <c r="D294"/>
      <c r="E294"/>
      <c r="F294"/>
      <c r="G294"/>
      <c r="H294"/>
    </row>
    <row r="295" spans="2:8">
      <c r="B295"/>
      <c r="C295"/>
      <c r="D295"/>
      <c r="E295"/>
      <c r="F295"/>
      <c r="G295"/>
      <c r="H295"/>
    </row>
    <row r="296" spans="2:8">
      <c r="B296"/>
      <c r="C296"/>
      <c r="D296"/>
      <c r="E296"/>
      <c r="F296"/>
      <c r="G296"/>
      <c r="H296"/>
    </row>
    <row r="297" spans="2:8">
      <c r="B297"/>
      <c r="C297"/>
      <c r="D297"/>
      <c r="E297"/>
      <c r="F297"/>
      <c r="G297"/>
      <c r="H297"/>
    </row>
    <row r="298" spans="2:8">
      <c r="B298"/>
      <c r="C298"/>
      <c r="D298"/>
      <c r="E298"/>
      <c r="F298"/>
      <c r="G298"/>
      <c r="H298"/>
    </row>
    <row r="299" spans="2:8">
      <c r="B299"/>
      <c r="C299"/>
      <c r="D299"/>
      <c r="E299"/>
      <c r="F299"/>
      <c r="G299"/>
      <c r="H299"/>
    </row>
    <row r="300" spans="2:8">
      <c r="B300"/>
      <c r="C300"/>
      <c r="D300"/>
      <c r="E300"/>
      <c r="F300"/>
      <c r="G300"/>
      <c r="H300"/>
    </row>
    <row r="301" spans="2:8">
      <c r="B301"/>
      <c r="C301"/>
      <c r="D301"/>
      <c r="E301"/>
      <c r="F301"/>
      <c r="G301"/>
      <c r="H301"/>
    </row>
    <row r="302" spans="2:8">
      <c r="B302"/>
      <c r="C302"/>
      <c r="D302"/>
      <c r="E302"/>
      <c r="F302"/>
      <c r="G302"/>
      <c r="H302"/>
    </row>
    <row r="303" spans="2:8">
      <c r="B303"/>
      <c r="C303"/>
      <c r="D303"/>
      <c r="E303"/>
      <c r="F303"/>
      <c r="G303"/>
      <c r="H303"/>
    </row>
    <row r="304" spans="2:8">
      <c r="B304"/>
      <c r="C304"/>
      <c r="D304"/>
      <c r="E304"/>
      <c r="F304"/>
      <c r="G304"/>
      <c r="H304"/>
    </row>
    <row r="305" spans="2:8">
      <c r="B305"/>
      <c r="C305"/>
      <c r="D305"/>
      <c r="E305"/>
      <c r="F305"/>
      <c r="G305"/>
      <c r="H305"/>
    </row>
    <row r="306" spans="2:8">
      <c r="B306"/>
      <c r="C306"/>
      <c r="D306"/>
      <c r="E306"/>
      <c r="F306"/>
      <c r="G306"/>
      <c r="H306"/>
    </row>
    <row r="307" spans="2:8">
      <c r="B307"/>
      <c r="C307"/>
      <c r="D307"/>
      <c r="E307"/>
      <c r="F307"/>
      <c r="G307"/>
      <c r="H307"/>
    </row>
    <row r="308" spans="2:8">
      <c r="B308"/>
      <c r="C308"/>
      <c r="D308"/>
      <c r="E308"/>
      <c r="F308"/>
      <c r="G308"/>
      <c r="H308"/>
    </row>
    <row r="309" spans="2:8">
      <c r="B309"/>
      <c r="C309"/>
      <c r="D309"/>
      <c r="E309"/>
      <c r="F309"/>
      <c r="G309"/>
      <c r="H309"/>
    </row>
    <row r="310" spans="2:8">
      <c r="B310"/>
      <c r="C310"/>
      <c r="D310"/>
      <c r="E310"/>
      <c r="F310"/>
      <c r="G310"/>
      <c r="H310"/>
    </row>
    <row r="311" spans="2:8">
      <c r="B311"/>
      <c r="C311"/>
      <c r="D311"/>
      <c r="E311"/>
      <c r="F311"/>
      <c r="G311"/>
      <c r="H311"/>
    </row>
    <row r="312" spans="2:8">
      <c r="B312"/>
      <c r="C312"/>
      <c r="D312"/>
      <c r="E312"/>
      <c r="F312"/>
      <c r="G312"/>
      <c r="H312"/>
    </row>
    <row r="313" spans="2:8">
      <c r="B313"/>
      <c r="C313"/>
      <c r="D313"/>
      <c r="E313"/>
      <c r="F313"/>
      <c r="G313"/>
      <c r="H313"/>
    </row>
    <row r="314" spans="2:8">
      <c r="B314"/>
      <c r="C314"/>
      <c r="D314"/>
      <c r="E314"/>
      <c r="F314"/>
      <c r="G314"/>
      <c r="H314"/>
    </row>
    <row r="315" spans="2:8">
      <c r="B315"/>
      <c r="C315"/>
      <c r="D315"/>
      <c r="E315"/>
      <c r="F315"/>
      <c r="G315"/>
      <c r="H315"/>
    </row>
    <row r="316" spans="2:8">
      <c r="B316"/>
      <c r="C316"/>
      <c r="D316"/>
      <c r="E316"/>
      <c r="F316"/>
      <c r="G316"/>
      <c r="H316"/>
    </row>
    <row r="317" spans="2:8">
      <c r="B317"/>
      <c r="C317"/>
      <c r="D317"/>
      <c r="E317"/>
      <c r="F317"/>
      <c r="G317"/>
      <c r="H317"/>
    </row>
    <row r="318" spans="2:8">
      <c r="B318"/>
      <c r="C318"/>
      <c r="D318"/>
      <c r="E318"/>
      <c r="F318"/>
      <c r="G318"/>
      <c r="H318"/>
    </row>
    <row r="319" spans="2:8">
      <c r="B319"/>
      <c r="C319"/>
      <c r="D319"/>
      <c r="E319"/>
      <c r="F319"/>
      <c r="G319"/>
      <c r="H319"/>
    </row>
    <row r="320" spans="2:8">
      <c r="B320"/>
      <c r="C320"/>
      <c r="D320"/>
      <c r="E320"/>
      <c r="F320"/>
      <c r="G320"/>
      <c r="H320"/>
    </row>
    <row r="321" spans="2:8">
      <c r="B321"/>
      <c r="C321"/>
      <c r="D321"/>
      <c r="E321"/>
      <c r="F321"/>
      <c r="G321"/>
      <c r="H321"/>
    </row>
    <row r="322" spans="2:8">
      <c r="B322"/>
      <c r="C322"/>
      <c r="D322"/>
      <c r="E322"/>
      <c r="F322"/>
      <c r="G322"/>
      <c r="H322"/>
    </row>
    <row r="323" spans="2:8">
      <c r="B323"/>
      <c r="C323"/>
      <c r="D323"/>
      <c r="E323"/>
      <c r="F323"/>
      <c r="G323"/>
      <c r="H323"/>
    </row>
    <row r="324" spans="2:8">
      <c r="B324"/>
      <c r="C324"/>
      <c r="D324"/>
      <c r="E324"/>
      <c r="F324"/>
      <c r="G324"/>
      <c r="H324"/>
    </row>
    <row r="325" spans="2:8">
      <c r="B325"/>
      <c r="C325"/>
      <c r="D325"/>
      <c r="E325"/>
      <c r="F325"/>
      <c r="G325"/>
      <c r="H325"/>
    </row>
    <row r="326" spans="2:8">
      <c r="B326"/>
      <c r="C326"/>
      <c r="D326"/>
      <c r="E326"/>
      <c r="F326"/>
      <c r="G326"/>
      <c r="H326"/>
    </row>
    <row r="327" spans="2:8">
      <c r="B327"/>
      <c r="C327"/>
      <c r="D327"/>
      <c r="E327"/>
      <c r="F327"/>
      <c r="G327"/>
      <c r="H327"/>
    </row>
    <row r="328" spans="2:8">
      <c r="B328"/>
      <c r="C328"/>
      <c r="D328"/>
      <c r="E328"/>
      <c r="F328"/>
      <c r="G328"/>
      <c r="H328"/>
    </row>
    <row r="329" spans="2:8">
      <c r="B329"/>
      <c r="C329"/>
      <c r="D329"/>
      <c r="E329"/>
      <c r="F329"/>
      <c r="G329"/>
      <c r="H329"/>
    </row>
    <row r="330" spans="2:8">
      <c r="B330"/>
      <c r="C330"/>
      <c r="D330"/>
      <c r="E330"/>
      <c r="F330"/>
      <c r="G330"/>
      <c r="H330"/>
    </row>
    <row r="331" spans="2:8">
      <c r="B331"/>
      <c r="C331"/>
      <c r="D331"/>
      <c r="E331"/>
      <c r="F331"/>
      <c r="G331"/>
      <c r="H331"/>
    </row>
    <row r="332" spans="2:8">
      <c r="B332"/>
      <c r="C332"/>
      <c r="D332"/>
      <c r="E332"/>
      <c r="F332"/>
      <c r="G332"/>
      <c r="H332"/>
    </row>
    <row r="333" spans="2:8">
      <c r="B333"/>
      <c r="C333"/>
      <c r="D333"/>
      <c r="E333"/>
      <c r="F333"/>
      <c r="G333"/>
      <c r="H333"/>
    </row>
    <row r="334" spans="2:8">
      <c r="B334"/>
      <c r="C334"/>
      <c r="D334"/>
      <c r="E334"/>
      <c r="F334"/>
      <c r="G334"/>
      <c r="H334"/>
    </row>
    <row r="335" spans="2:8">
      <c r="B335"/>
      <c r="C335"/>
      <c r="D335"/>
      <c r="E335"/>
      <c r="F335"/>
      <c r="G335"/>
      <c r="H335"/>
    </row>
    <row r="336" spans="2:8">
      <c r="B336"/>
      <c r="C336"/>
      <c r="D336"/>
      <c r="E336"/>
      <c r="F336"/>
      <c r="G336"/>
      <c r="H336"/>
    </row>
    <row r="337" spans="2:8">
      <c r="B337"/>
      <c r="C337"/>
      <c r="D337"/>
      <c r="E337"/>
      <c r="F337"/>
      <c r="G337"/>
      <c r="H337"/>
    </row>
    <row r="338" spans="2:8">
      <c r="B338"/>
      <c r="C338"/>
      <c r="D338"/>
      <c r="E338"/>
      <c r="F338"/>
      <c r="G338"/>
      <c r="H338"/>
    </row>
    <row r="339" spans="2:8">
      <c r="B339"/>
      <c r="C339"/>
      <c r="D339"/>
      <c r="E339"/>
      <c r="F339"/>
      <c r="G339"/>
      <c r="H339"/>
    </row>
    <row r="340" spans="2:8">
      <c r="B340"/>
      <c r="C340"/>
      <c r="D340"/>
      <c r="E340"/>
      <c r="F340"/>
      <c r="G340"/>
      <c r="H340"/>
    </row>
    <row r="341" spans="2:8">
      <c r="B341"/>
      <c r="C341"/>
      <c r="D341"/>
      <c r="E341"/>
      <c r="F341"/>
      <c r="G341"/>
      <c r="H341"/>
    </row>
    <row r="342" spans="2:8">
      <c r="B342"/>
      <c r="C342"/>
      <c r="D342"/>
      <c r="E342"/>
      <c r="F342"/>
      <c r="G342"/>
      <c r="H342"/>
    </row>
    <row r="343" spans="2:8">
      <c r="B343"/>
      <c r="C343"/>
      <c r="D343"/>
      <c r="E343"/>
      <c r="F343"/>
      <c r="G343"/>
      <c r="H343"/>
    </row>
    <row r="344" spans="2:8">
      <c r="B344"/>
      <c r="C344"/>
      <c r="D344"/>
      <c r="E344"/>
      <c r="F344"/>
      <c r="G344"/>
      <c r="H344"/>
    </row>
    <row r="345" spans="2:8">
      <c r="B345"/>
      <c r="C345"/>
      <c r="D345"/>
      <c r="E345"/>
      <c r="F345"/>
      <c r="G345"/>
      <c r="H345"/>
    </row>
    <row r="346" spans="2:8">
      <c r="B346"/>
      <c r="C346"/>
      <c r="D346"/>
      <c r="E346"/>
      <c r="F346"/>
      <c r="G346"/>
      <c r="H346"/>
    </row>
    <row r="347" spans="2:8">
      <c r="B347"/>
      <c r="C347"/>
      <c r="D347"/>
      <c r="E347"/>
      <c r="F347"/>
      <c r="G347"/>
      <c r="H347"/>
    </row>
    <row r="348" spans="2:8">
      <c r="B348"/>
      <c r="C348"/>
      <c r="D348"/>
      <c r="E348"/>
      <c r="F348"/>
      <c r="G348"/>
      <c r="H348"/>
    </row>
    <row r="349" spans="2:8">
      <c r="B349"/>
      <c r="C349"/>
      <c r="D349"/>
      <c r="E349"/>
      <c r="F349"/>
      <c r="G349"/>
      <c r="H349"/>
    </row>
    <row r="350" spans="2:8">
      <c r="B350"/>
      <c r="C350"/>
      <c r="D350"/>
      <c r="E350"/>
      <c r="F350"/>
      <c r="G350"/>
      <c r="H350"/>
    </row>
    <row r="351" spans="2:8">
      <c r="B351"/>
      <c r="C351"/>
      <c r="D351"/>
      <c r="E351"/>
      <c r="F351"/>
      <c r="G351"/>
      <c r="H351"/>
    </row>
    <row r="352" spans="2:8">
      <c r="B352"/>
      <c r="C352"/>
      <c r="D352"/>
      <c r="E352"/>
      <c r="F352"/>
      <c r="G352"/>
      <c r="H352"/>
    </row>
    <row r="353" spans="2:8">
      <c r="B353"/>
      <c r="C353"/>
      <c r="D353"/>
      <c r="E353"/>
      <c r="F353"/>
      <c r="G353"/>
      <c r="H353"/>
    </row>
    <row r="354" spans="2:8">
      <c r="B354"/>
      <c r="C354"/>
      <c r="D354"/>
      <c r="E354"/>
      <c r="F354"/>
      <c r="G354"/>
      <c r="H354"/>
    </row>
    <row r="355" spans="2:8">
      <c r="B355"/>
      <c r="C355"/>
      <c r="D355"/>
      <c r="E355"/>
      <c r="F355"/>
      <c r="G355"/>
      <c r="H355"/>
    </row>
    <row r="356" spans="2:8">
      <c r="B356"/>
      <c r="C356"/>
      <c r="D356"/>
      <c r="E356"/>
      <c r="F356"/>
      <c r="G356"/>
      <c r="H356"/>
    </row>
  </sheetData>
  <mergeCells count="1">
    <mergeCell ref="C7:C8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C1:E21"/>
  <sheetViews>
    <sheetView showGridLines="0" showRowColHeaders="0" topLeftCell="A2" workbookViewId="0"/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5" ht="0.6" customHeight="1"/>
    <row r="2" spans="3:5" ht="21" customHeight="1">
      <c r="E2" s="46" t="s">
        <v>30</v>
      </c>
    </row>
    <row r="3" spans="3:5" ht="15" customHeight="1">
      <c r="E3" s="78" t="s">
        <v>302</v>
      </c>
    </row>
    <row r="4" spans="3:5" ht="19.899999999999999" customHeight="1">
      <c r="C4" s="4" t="str">
        <f>Indice!C4</f>
        <v>Demanda de energía eléctrica</v>
      </c>
    </row>
    <row r="5" spans="3:5" ht="12.6" customHeight="1"/>
    <row r="7" spans="3:5">
      <c r="C7" s="353" t="s">
        <v>292</v>
      </c>
      <c r="E7" s="92"/>
    </row>
    <row r="8" spans="3:5">
      <c r="C8" s="353"/>
      <c r="E8" s="92"/>
    </row>
    <row r="9" spans="3:5">
      <c r="C9" s="353"/>
      <c r="E9" s="92"/>
    </row>
    <row r="10" spans="3:5">
      <c r="E10" s="92"/>
    </row>
    <row r="11" spans="3:5">
      <c r="E11" s="92"/>
    </row>
    <row r="12" spans="3:5">
      <c r="E12" s="92"/>
    </row>
    <row r="13" spans="3:5">
      <c r="E13" s="92"/>
    </row>
    <row r="14" spans="3:5">
      <c r="E14" s="92"/>
    </row>
    <row r="15" spans="3:5">
      <c r="E15" s="92"/>
    </row>
    <row r="16" spans="3:5">
      <c r="E16" s="92"/>
    </row>
    <row r="17" spans="5:5">
      <c r="E17" s="92"/>
    </row>
    <row r="18" spans="5:5">
      <c r="E18" s="92"/>
    </row>
    <row r="19" spans="5:5">
      <c r="E19" s="92"/>
    </row>
    <row r="20" spans="5:5">
      <c r="E20" s="92"/>
    </row>
    <row r="21" spans="5:5">
      <c r="E21" s="92"/>
    </row>
  </sheetData>
  <mergeCells count="1">
    <mergeCell ref="C7:C9"/>
  </mergeCells>
  <hyperlinks>
    <hyperlink ref="C4" location="Indice!A1" display="Indice!A1"/>
  </hyperlink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C1:E21"/>
  <sheetViews>
    <sheetView showGridLines="0" showRowColHeaders="0" topLeftCell="A2" workbookViewId="0"/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5" ht="0.6" customHeight="1"/>
    <row r="2" spans="3:5" ht="21" customHeight="1">
      <c r="E2" s="46" t="s">
        <v>30</v>
      </c>
    </row>
    <row r="3" spans="3:5" ht="15" customHeight="1">
      <c r="E3" s="78" t="s">
        <v>302</v>
      </c>
    </row>
    <row r="4" spans="3:5" ht="19.899999999999999" customHeight="1">
      <c r="C4" s="4" t="str">
        <f>Indice!C4</f>
        <v>Demanda de energía eléctrica</v>
      </c>
    </row>
    <row r="5" spans="3:5" ht="12.6" customHeight="1"/>
    <row r="7" spans="3:5">
      <c r="C7" s="353" t="s">
        <v>293</v>
      </c>
      <c r="E7" s="92"/>
    </row>
    <row r="8" spans="3:5">
      <c r="C8" s="353"/>
      <c r="E8" s="92"/>
    </row>
    <row r="9" spans="3:5">
      <c r="C9" s="353"/>
      <c r="E9" s="92"/>
    </row>
    <row r="10" spans="3:5">
      <c r="E10" s="92"/>
    </row>
    <row r="11" spans="3:5">
      <c r="E11" s="92"/>
    </row>
    <row r="12" spans="3:5">
      <c r="E12" s="92"/>
    </row>
    <row r="13" spans="3:5">
      <c r="E13" s="92"/>
    </row>
    <row r="14" spans="3:5">
      <c r="E14" s="92"/>
    </row>
    <row r="15" spans="3:5">
      <c r="E15" s="92"/>
    </row>
    <row r="16" spans="3:5">
      <c r="E16" s="92"/>
    </row>
    <row r="17" spans="5:5">
      <c r="E17" s="92"/>
    </row>
    <row r="18" spans="5:5">
      <c r="E18" s="92"/>
    </row>
    <row r="19" spans="5:5">
      <c r="E19" s="92"/>
    </row>
    <row r="20" spans="5:5">
      <c r="E20" s="92"/>
    </row>
    <row r="21" spans="5:5">
      <c r="E21" s="92"/>
    </row>
  </sheetData>
  <mergeCells count="1">
    <mergeCell ref="C7:C9"/>
  </mergeCells>
  <hyperlinks>
    <hyperlink ref="C4" location="Indice!A1" display="Indice!A1"/>
  </hyperlink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C1:P13"/>
  <sheetViews>
    <sheetView showGridLines="0" showRowColHeaders="0" topLeftCell="A5" workbookViewId="0">
      <selection activeCell="I10" sqref="I10:I11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4.85546875" customWidth="1"/>
    <col min="6" max="6" width="14.28515625" customWidth="1"/>
    <col min="7" max="7" width="13.85546875" customWidth="1"/>
    <col min="8" max="9" width="14.28515625" customWidth="1"/>
  </cols>
  <sheetData>
    <row r="1" spans="3:16" ht="0.6" customHeight="1"/>
    <row r="2" spans="3:16" ht="21" customHeight="1">
      <c r="I2" s="46" t="s">
        <v>30</v>
      </c>
    </row>
    <row r="3" spans="3:16" ht="15" customHeight="1">
      <c r="I3" s="78" t="s">
        <v>302</v>
      </c>
    </row>
    <row r="4" spans="3:16" ht="19.899999999999999" customHeight="1">
      <c r="C4" s="4" t="str">
        <f>Indice!C4</f>
        <v>Demanda de energía eléctrica</v>
      </c>
    </row>
    <row r="5" spans="3:16" ht="12.6" customHeight="1"/>
    <row r="7" spans="3:16">
      <c r="C7" s="353" t="s">
        <v>324</v>
      </c>
      <c r="E7" s="122"/>
      <c r="F7" s="124" t="s">
        <v>209</v>
      </c>
      <c r="G7" s="354" t="s">
        <v>168</v>
      </c>
      <c r="H7" s="354"/>
      <c r="I7" s="354"/>
      <c r="K7" s="335"/>
      <c r="L7" s="335"/>
      <c r="M7" s="335"/>
      <c r="N7" s="335"/>
      <c r="O7" s="335"/>
    </row>
    <row r="8" spans="3:16">
      <c r="C8" s="353"/>
      <c r="E8" s="97"/>
      <c r="F8" s="121" t="s">
        <v>210</v>
      </c>
      <c r="G8" s="121" t="s">
        <v>24</v>
      </c>
      <c r="H8" s="121" t="s">
        <v>25</v>
      </c>
      <c r="I8" s="121" t="s">
        <v>169</v>
      </c>
      <c r="K8" s="335"/>
      <c r="L8" s="336"/>
      <c r="M8" s="336"/>
      <c r="N8" s="336"/>
      <c r="O8" s="336"/>
      <c r="P8" s="336"/>
    </row>
    <row r="9" spans="3:16">
      <c r="C9" s="353"/>
      <c r="E9" s="131" t="s">
        <v>163</v>
      </c>
      <c r="F9" s="129">
        <f>'Data 1'!P692</f>
        <v>-1.6674530647163843</v>
      </c>
      <c r="G9" s="130">
        <f>'Data 1'!Q692</f>
        <v>3.0346504814793285E-2</v>
      </c>
      <c r="H9" s="130">
        <f>'Data 1'!R692</f>
        <v>-0.4995394866989411</v>
      </c>
      <c r="I9" s="130">
        <f>'Data 1'!S692</f>
        <v>-1.1982600828322365</v>
      </c>
      <c r="K9" s="337"/>
      <c r="L9" s="337"/>
      <c r="M9" s="336"/>
      <c r="N9" s="336"/>
      <c r="O9" s="336"/>
      <c r="P9" s="336"/>
    </row>
    <row r="10" spans="3:16">
      <c r="E10" s="125" t="s">
        <v>164</v>
      </c>
      <c r="F10" s="126">
        <f>'Data 1'!P693</f>
        <v>-2.3252099054141384</v>
      </c>
      <c r="G10" s="127">
        <f>'Data 1'!Q693</f>
        <v>2.3164035811140682E-2</v>
      </c>
      <c r="H10" s="127">
        <f>'Data 1'!R693</f>
        <v>-0.17695541722637653</v>
      </c>
      <c r="I10" s="127">
        <f>'Data 1'!S693</f>
        <v>-2.1714185239989026</v>
      </c>
      <c r="K10" s="337"/>
      <c r="L10" s="337"/>
      <c r="M10" s="336"/>
      <c r="N10" s="336"/>
      <c r="O10" s="336"/>
      <c r="P10" s="336"/>
    </row>
    <row r="11" spans="3:16">
      <c r="E11" s="125" t="s">
        <v>165</v>
      </c>
      <c r="F11" s="126">
        <f>'Data 1'!P694</f>
        <v>-0.59577696156474236</v>
      </c>
      <c r="G11" s="127">
        <f>'Data 1'!Q694</f>
        <v>6.2991980928051028E-2</v>
      </c>
      <c r="H11" s="127">
        <f>'Data 1'!R694</f>
        <v>-1.1055119340841912</v>
      </c>
      <c r="I11" s="127">
        <f>'Data 1'!S694</f>
        <v>0.44674299159139785</v>
      </c>
      <c r="K11" s="337"/>
      <c r="L11" s="337"/>
      <c r="M11" s="336"/>
      <c r="N11" s="336"/>
      <c r="O11" s="336"/>
      <c r="P11" s="336"/>
    </row>
    <row r="12" spans="3:16">
      <c r="E12" s="128" t="s">
        <v>166</v>
      </c>
      <c r="F12" s="129">
        <f>'Data 1'!P695</f>
        <v>0.38669521447149968</v>
      </c>
      <c r="G12" s="130">
        <f>'Data 1'!Q695</f>
        <v>2.8990168845055564E-3</v>
      </c>
      <c r="H12" s="130">
        <f>'Data 1'!R695</f>
        <v>-1.9931272404512645</v>
      </c>
      <c r="I12" s="130">
        <f>'Data 1'!S695</f>
        <v>2.3769234380382587</v>
      </c>
      <c r="K12" s="337"/>
      <c r="L12" s="337"/>
      <c r="M12" s="336"/>
      <c r="N12" s="336"/>
      <c r="O12" s="336"/>
      <c r="P12" s="336"/>
    </row>
    <row r="13" spans="3:16">
      <c r="K13" s="335"/>
      <c r="L13" s="335"/>
      <c r="M13" s="335"/>
      <c r="N13" s="335"/>
      <c r="O13" s="335"/>
    </row>
  </sheetData>
  <mergeCells count="2">
    <mergeCell ref="C7:C9"/>
    <mergeCell ref="G7:I7"/>
  </mergeCells>
  <hyperlinks>
    <hyperlink ref="C4" location="Indice!A1" display="Indice!A1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C1:E21"/>
  <sheetViews>
    <sheetView showGridLines="0" showRowColHeaders="0" topLeftCell="A2" workbookViewId="0"/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5" ht="0.6" customHeight="1"/>
    <row r="2" spans="3:5" ht="21" customHeight="1">
      <c r="E2" s="46" t="s">
        <v>30</v>
      </c>
    </row>
    <row r="3" spans="3:5" ht="15" customHeight="1">
      <c r="E3" s="78" t="s">
        <v>302</v>
      </c>
    </row>
    <row r="4" spans="3:5" ht="19.899999999999999" customHeight="1">
      <c r="C4" s="4" t="str">
        <f>Indice!C4</f>
        <v>Demanda de energía eléctrica</v>
      </c>
    </row>
    <row r="5" spans="3:5" ht="12.6" customHeight="1"/>
    <row r="7" spans="3:5">
      <c r="C7" s="353" t="s">
        <v>282</v>
      </c>
      <c r="E7" s="92"/>
    </row>
    <row r="8" spans="3:5">
      <c r="C8" s="353"/>
      <c r="E8" s="92"/>
    </row>
    <row r="9" spans="3:5">
      <c r="C9" s="353"/>
      <c r="E9" s="92"/>
    </row>
    <row r="10" spans="3:5">
      <c r="E10" s="92"/>
    </row>
    <row r="11" spans="3:5">
      <c r="E11" s="92"/>
    </row>
    <row r="12" spans="3:5">
      <c r="E12" s="92"/>
    </row>
    <row r="13" spans="3:5">
      <c r="E13" s="92"/>
    </row>
    <row r="14" spans="3:5">
      <c r="E14" s="92"/>
    </row>
    <row r="15" spans="3:5">
      <c r="E15" s="92"/>
    </row>
    <row r="16" spans="3:5">
      <c r="E16" s="92"/>
    </row>
    <row r="17" spans="5:5">
      <c r="E17" s="92"/>
    </row>
    <row r="18" spans="5:5">
      <c r="E18" s="92"/>
    </row>
    <row r="19" spans="5:5">
      <c r="E19" s="92"/>
    </row>
    <row r="20" spans="5:5">
      <c r="E20" s="92"/>
    </row>
    <row r="21" spans="5:5">
      <c r="E21" s="92"/>
    </row>
  </sheetData>
  <mergeCells count="1">
    <mergeCell ref="C7:C9"/>
  </mergeCells>
  <hyperlinks>
    <hyperlink ref="C4" location="Indice!A1" display="Indice!A1"/>
  </hyperlink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C1:E21"/>
  <sheetViews>
    <sheetView showGridLines="0" showRowColHeaders="0" topLeftCell="A2" workbookViewId="0">
      <selection activeCell="E35" sqref="E35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5" ht="0.6" customHeight="1"/>
    <row r="2" spans="3:5" ht="21" customHeight="1">
      <c r="E2" s="46" t="s">
        <v>30</v>
      </c>
    </row>
    <row r="3" spans="3:5" ht="15" customHeight="1">
      <c r="E3" s="78" t="s">
        <v>302</v>
      </c>
    </row>
    <row r="4" spans="3:5" ht="19.899999999999999" customHeight="1">
      <c r="C4" s="4" t="str">
        <f>Indice!C4</f>
        <v>Demanda de energía eléctrica</v>
      </c>
    </row>
    <row r="5" spans="3:5" ht="12.6" customHeight="1"/>
    <row r="7" spans="3:5">
      <c r="C7" s="353" t="s">
        <v>204</v>
      </c>
      <c r="E7" s="92"/>
    </row>
    <row r="8" spans="3:5">
      <c r="C8" s="353"/>
      <c r="E8" s="92"/>
    </row>
    <row r="9" spans="3:5">
      <c r="C9" s="353"/>
      <c r="E9" s="92"/>
    </row>
    <row r="10" spans="3:5">
      <c r="E10" s="92"/>
    </row>
    <row r="11" spans="3:5">
      <c r="E11" s="92"/>
    </row>
    <row r="12" spans="3:5">
      <c r="E12" s="92"/>
    </row>
    <row r="13" spans="3:5">
      <c r="E13" s="92"/>
    </row>
    <row r="14" spans="3:5">
      <c r="E14" s="92"/>
    </row>
    <row r="15" spans="3:5">
      <c r="E15" s="92"/>
    </row>
    <row r="16" spans="3:5">
      <c r="E16" s="92"/>
    </row>
    <row r="17" spans="5:5">
      <c r="E17" s="92"/>
    </row>
    <row r="18" spans="5:5">
      <c r="E18" s="92"/>
    </row>
    <row r="19" spans="5:5">
      <c r="E19" s="92"/>
    </row>
    <row r="20" spans="5:5">
      <c r="E20" s="92"/>
    </row>
    <row r="21" spans="5:5">
      <c r="E21" s="92"/>
    </row>
  </sheetData>
  <mergeCells count="1">
    <mergeCell ref="C7:C9"/>
  </mergeCells>
  <hyperlinks>
    <hyperlink ref="C4" location="Indice!A1" display="Indice!A1"/>
  </hyperlink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C1:E21"/>
  <sheetViews>
    <sheetView showGridLines="0" showRowColHeaders="0" topLeftCell="A2" workbookViewId="0"/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5" ht="0.6" customHeight="1"/>
    <row r="2" spans="3:5" ht="21" customHeight="1">
      <c r="E2" s="46" t="s">
        <v>30</v>
      </c>
    </row>
    <row r="3" spans="3:5" ht="15" customHeight="1">
      <c r="E3" s="78" t="s">
        <v>302</v>
      </c>
    </row>
    <row r="4" spans="3:5" ht="19.899999999999999" customHeight="1">
      <c r="C4" s="4" t="str">
        <f>Indice!C4</f>
        <v>Demanda de energía eléctrica</v>
      </c>
    </row>
    <row r="5" spans="3:5" ht="12.6" customHeight="1"/>
    <row r="7" spans="3:5" ht="12.75" customHeight="1">
      <c r="C7" s="353" t="s">
        <v>294</v>
      </c>
      <c r="E7" s="92"/>
    </row>
    <row r="8" spans="3:5">
      <c r="C8" s="353"/>
      <c r="E8" s="92"/>
    </row>
    <row r="9" spans="3:5">
      <c r="C9" s="344" t="s">
        <v>295</v>
      </c>
      <c r="E9" s="92"/>
    </row>
    <row r="10" spans="3:5">
      <c r="E10" s="92"/>
    </row>
    <row r="11" spans="3:5">
      <c r="E11" s="92"/>
    </row>
    <row r="12" spans="3:5">
      <c r="E12" s="92"/>
    </row>
    <row r="13" spans="3:5">
      <c r="E13" s="92"/>
    </row>
    <row r="14" spans="3:5">
      <c r="E14" s="92"/>
    </row>
    <row r="15" spans="3:5">
      <c r="E15" s="92"/>
    </row>
    <row r="16" spans="3:5">
      <c r="E16" s="92"/>
    </row>
    <row r="17" spans="5:5">
      <c r="E17" s="92"/>
    </row>
    <row r="18" spans="5:5">
      <c r="E18" s="92"/>
    </row>
    <row r="19" spans="5:5">
      <c r="E19" s="92"/>
    </row>
    <row r="20" spans="5:5">
      <c r="E20" s="92"/>
    </row>
    <row r="21" spans="5:5">
      <c r="E21" s="92"/>
    </row>
  </sheetData>
  <mergeCells count="1">
    <mergeCell ref="C7:C8"/>
  </mergeCells>
  <hyperlinks>
    <hyperlink ref="C4" location="Indice!A1" display="Indice!A1"/>
  </hyperlink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C1:E22"/>
  <sheetViews>
    <sheetView showGridLines="0" showRowColHeaders="0" topLeftCell="A2" workbookViewId="0">
      <selection activeCell="E35" sqref="E35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5" ht="0.6" customHeight="1"/>
    <row r="2" spans="3:5" ht="21" customHeight="1">
      <c r="E2" s="46" t="s">
        <v>30</v>
      </c>
    </row>
    <row r="3" spans="3:5" ht="15" customHeight="1">
      <c r="E3" s="78" t="s">
        <v>302</v>
      </c>
    </row>
    <row r="4" spans="3:5" ht="19.899999999999999" customHeight="1">
      <c r="C4" s="4" t="str">
        <f>Indice!C4</f>
        <v>Demanda de energía eléctrica</v>
      </c>
    </row>
    <row r="5" spans="3:5" ht="12.6" customHeight="1"/>
    <row r="7" spans="3:5">
      <c r="C7" s="353" t="s">
        <v>331</v>
      </c>
      <c r="E7" s="92"/>
    </row>
    <row r="8" spans="3:5">
      <c r="C8" s="353"/>
      <c r="E8" s="92"/>
    </row>
    <row r="9" spans="3:5">
      <c r="C9" s="353"/>
      <c r="E9" s="92"/>
    </row>
    <row r="10" spans="3:5">
      <c r="E10" s="92"/>
    </row>
    <row r="11" spans="3:5">
      <c r="E11" s="92"/>
    </row>
    <row r="12" spans="3:5">
      <c r="E12" s="92"/>
    </row>
    <row r="13" spans="3:5">
      <c r="E13" s="92"/>
    </row>
    <row r="14" spans="3:5">
      <c r="E14" s="92"/>
    </row>
    <row r="15" spans="3:5">
      <c r="E15" s="92"/>
    </row>
    <row r="16" spans="3:5">
      <c r="E16" s="92"/>
    </row>
    <row r="17" spans="5:5">
      <c r="E17" s="92"/>
    </row>
    <row r="18" spans="5:5">
      <c r="E18" s="92"/>
    </row>
    <row r="19" spans="5:5">
      <c r="E19" s="92"/>
    </row>
    <row r="20" spans="5:5">
      <c r="E20" s="92"/>
    </row>
    <row r="21" spans="5:5">
      <c r="E21" s="92"/>
    </row>
    <row r="22" spans="5:5">
      <c r="E22" s="342" t="s">
        <v>296</v>
      </c>
    </row>
  </sheetData>
  <mergeCells count="1">
    <mergeCell ref="C7:C9"/>
  </mergeCells>
  <hyperlinks>
    <hyperlink ref="C4" location="Indice!A1" display="Indice!A1"/>
  </hyperlink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C1:E22"/>
  <sheetViews>
    <sheetView showGridLines="0" showRowColHeaders="0" topLeftCell="A2" workbookViewId="0">
      <selection activeCell="E34" sqref="E34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5" ht="0.6" customHeight="1"/>
    <row r="2" spans="3:5" ht="21" customHeight="1">
      <c r="E2" s="46" t="s">
        <v>30</v>
      </c>
    </row>
    <row r="3" spans="3:5" ht="15" customHeight="1">
      <c r="E3" s="78" t="s">
        <v>302</v>
      </c>
    </row>
    <row r="4" spans="3:5" ht="19.899999999999999" customHeight="1">
      <c r="C4" s="4" t="str">
        <f>Indice!C4</f>
        <v>Demanda de energía eléctrica</v>
      </c>
    </row>
    <row r="5" spans="3:5" ht="12.6" customHeight="1"/>
    <row r="7" spans="3:5" ht="12.75" customHeight="1">
      <c r="C7" s="353" t="s">
        <v>336</v>
      </c>
      <c r="E7" s="92"/>
    </row>
    <row r="8" spans="3:5">
      <c r="C8" s="353"/>
      <c r="E8" s="92"/>
    </row>
    <row r="9" spans="3:5">
      <c r="C9" s="353"/>
      <c r="E9" s="92"/>
    </row>
    <row r="10" spans="3:5">
      <c r="C10" s="353"/>
      <c r="E10" s="92"/>
    </row>
    <row r="11" spans="3:5">
      <c r="E11" s="92"/>
    </row>
    <row r="12" spans="3:5">
      <c r="E12" s="92"/>
    </row>
    <row r="13" spans="3:5">
      <c r="E13" s="92"/>
    </row>
    <row r="14" spans="3:5">
      <c r="E14" s="92"/>
    </row>
    <row r="15" spans="3:5">
      <c r="E15" s="92"/>
    </row>
    <row r="16" spans="3:5">
      <c r="E16" s="92"/>
    </row>
    <row r="17" spans="5:5">
      <c r="E17" s="92"/>
    </row>
    <row r="18" spans="5:5">
      <c r="E18" s="92"/>
    </row>
    <row r="19" spans="5:5">
      <c r="E19" s="92"/>
    </row>
    <row r="20" spans="5:5">
      <c r="E20" s="92"/>
    </row>
    <row r="21" spans="5:5">
      <c r="E21" s="92"/>
    </row>
    <row r="22" spans="5:5">
      <c r="E22" s="342" t="s">
        <v>296</v>
      </c>
    </row>
  </sheetData>
  <mergeCells count="1">
    <mergeCell ref="C7:C10"/>
  </mergeCells>
  <hyperlinks>
    <hyperlink ref="C4" location="Indice!A1" display="Indice!A1"/>
  </hyperlink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C1:P41"/>
  <sheetViews>
    <sheetView showGridLines="0" showRowColHeaders="0" topLeftCell="A2" workbookViewId="0">
      <selection activeCell="E36" sqref="E36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5" ht="0.6" customHeight="1"/>
    <row r="2" spans="3:5" ht="21" customHeight="1">
      <c r="E2" s="46" t="s">
        <v>30</v>
      </c>
    </row>
    <row r="3" spans="3:5" ht="15" customHeight="1">
      <c r="E3" s="78" t="s">
        <v>302</v>
      </c>
    </row>
    <row r="4" spans="3:5" ht="19.899999999999999" customHeight="1">
      <c r="C4" s="4" t="str">
        <f>Indice!C4</f>
        <v>Demanda de energía eléctrica</v>
      </c>
    </row>
    <row r="5" spans="3:5" ht="12.6" customHeight="1"/>
    <row r="7" spans="3:5" ht="13.15" customHeight="1">
      <c r="C7" s="353" t="s">
        <v>338</v>
      </c>
      <c r="E7" s="92"/>
    </row>
    <row r="8" spans="3:5" ht="13.15" customHeight="1">
      <c r="C8" s="353"/>
      <c r="E8" s="92"/>
    </row>
    <row r="9" spans="3:5">
      <c r="C9" s="353"/>
      <c r="E9" s="92"/>
    </row>
    <row r="10" spans="3:5">
      <c r="C10" s="353"/>
      <c r="E10" s="92"/>
    </row>
    <row r="11" spans="3:5">
      <c r="C11" s="344" t="s">
        <v>28</v>
      </c>
      <c r="E11" s="92"/>
    </row>
    <row r="12" spans="3:5">
      <c r="C12" s="344"/>
      <c r="E12" s="92"/>
    </row>
    <row r="13" spans="3:5">
      <c r="E13" s="92"/>
    </row>
    <row r="14" spans="3:5">
      <c r="E14" s="92"/>
    </row>
    <row r="15" spans="3:5">
      <c r="E15" s="92"/>
    </row>
    <row r="16" spans="3:5">
      <c r="E16" s="92"/>
    </row>
    <row r="17" spans="4:16">
      <c r="E17" s="92"/>
    </row>
    <row r="18" spans="4:16">
      <c r="E18" s="92"/>
    </row>
    <row r="19" spans="4:16">
      <c r="E19" s="92"/>
    </row>
    <row r="20" spans="4:16">
      <c r="E20" s="92"/>
    </row>
    <row r="21" spans="4:16">
      <c r="E21" s="92"/>
    </row>
    <row r="26" spans="4:16">
      <c r="D26" s="355"/>
      <c r="E26" s="355"/>
      <c r="F26" s="355"/>
      <c r="G26" s="355"/>
      <c r="H26" s="355"/>
      <c r="I26" s="355"/>
      <c r="J26" s="355"/>
      <c r="K26" s="355"/>
      <c r="L26" s="355"/>
      <c r="M26" s="355"/>
    </row>
    <row r="28" spans="4:16">
      <c r="D28" s="62"/>
      <c r="E28" s="87"/>
      <c r="F28" s="62"/>
      <c r="G28" s="87"/>
      <c r="H28" s="62"/>
      <c r="I28" s="87"/>
      <c r="J28" s="62"/>
      <c r="K28" s="87"/>
      <c r="L28" s="62"/>
      <c r="M28" s="87"/>
      <c r="P28" s="20"/>
    </row>
    <row r="29" spans="4:16">
      <c r="D29" s="62"/>
      <c r="E29" s="87"/>
      <c r="F29" s="62"/>
      <c r="G29" s="87"/>
      <c r="H29" s="62"/>
      <c r="I29" s="87"/>
      <c r="J29" s="62"/>
      <c r="K29" s="87"/>
      <c r="L29" s="62"/>
      <c r="M29" s="87"/>
      <c r="P29" s="20"/>
    </row>
    <row r="30" spans="4:16">
      <c r="D30" s="62"/>
      <c r="E30" s="87"/>
      <c r="F30" s="62"/>
      <c r="G30" s="87"/>
      <c r="H30" s="62"/>
      <c r="I30" s="87"/>
      <c r="J30" s="62"/>
      <c r="K30" s="87"/>
      <c r="L30" s="62"/>
      <c r="M30" s="87"/>
      <c r="P30" s="20"/>
    </row>
    <row r="31" spans="4:16">
      <c r="D31" s="62"/>
      <c r="E31" s="87"/>
      <c r="F31" s="62"/>
      <c r="G31" s="87"/>
      <c r="H31" s="62"/>
      <c r="I31" s="87"/>
      <c r="J31" s="62"/>
      <c r="K31" s="87"/>
      <c r="L31" s="62"/>
      <c r="M31" s="87"/>
      <c r="P31" s="20"/>
    </row>
    <row r="32" spans="4:16">
      <c r="D32" s="62"/>
      <c r="E32" s="87"/>
      <c r="F32" s="62"/>
      <c r="G32" s="87"/>
      <c r="H32" s="62"/>
      <c r="I32" s="87"/>
      <c r="J32" s="62"/>
      <c r="K32" s="87"/>
      <c r="L32" s="62"/>
      <c r="M32" s="87"/>
      <c r="P32" s="20"/>
    </row>
    <row r="33" spans="4:16">
      <c r="D33" s="62"/>
      <c r="E33" s="87"/>
      <c r="F33" s="62"/>
      <c r="G33" s="87"/>
      <c r="H33" s="62"/>
      <c r="I33" s="87"/>
      <c r="J33" s="62"/>
      <c r="K33" s="87"/>
      <c r="L33" s="62"/>
      <c r="M33" s="87"/>
      <c r="P33" s="20"/>
    </row>
    <row r="34" spans="4:16">
      <c r="D34" s="62"/>
      <c r="E34" s="87"/>
      <c r="F34" s="62"/>
      <c r="G34" s="87"/>
      <c r="H34" s="62"/>
      <c r="I34" s="87"/>
      <c r="J34" s="62"/>
      <c r="K34" s="87"/>
      <c r="L34" s="62"/>
      <c r="M34" s="87"/>
      <c r="P34" s="20"/>
    </row>
    <row r="35" spans="4:16">
      <c r="D35" s="62"/>
      <c r="E35" s="87"/>
      <c r="F35" s="62"/>
      <c r="G35" s="87"/>
      <c r="H35" s="62"/>
      <c r="I35" s="87"/>
      <c r="J35" s="62"/>
      <c r="K35" s="87"/>
      <c r="L35" s="62"/>
      <c r="M35" s="87"/>
      <c r="P35" s="20"/>
    </row>
    <row r="36" spans="4:16">
      <c r="D36" s="62"/>
      <c r="E36" s="87"/>
      <c r="F36" s="62"/>
      <c r="G36" s="87"/>
      <c r="H36" s="62"/>
      <c r="I36" s="87"/>
      <c r="J36" s="62"/>
      <c r="K36" s="87"/>
      <c r="L36" s="62"/>
      <c r="M36" s="87"/>
      <c r="P36" s="20"/>
    </row>
    <row r="37" spans="4:16">
      <c r="D37" s="62"/>
      <c r="E37" s="87"/>
      <c r="F37" s="62"/>
      <c r="G37" s="87"/>
      <c r="H37" s="62"/>
      <c r="I37" s="87"/>
      <c r="J37" s="62"/>
      <c r="K37" s="87"/>
      <c r="L37" s="62"/>
      <c r="M37" s="87"/>
      <c r="P37" s="20"/>
    </row>
    <row r="38" spans="4:16">
      <c r="D38" s="62"/>
      <c r="E38" s="87"/>
      <c r="F38" s="62"/>
      <c r="G38" s="87"/>
      <c r="H38" s="62"/>
      <c r="I38" s="87"/>
      <c r="J38" s="62"/>
      <c r="K38" s="87"/>
      <c r="L38" s="62"/>
      <c r="M38" s="87"/>
      <c r="P38" s="20"/>
    </row>
    <row r="39" spans="4:16">
      <c r="D39" s="62"/>
      <c r="E39" s="87"/>
      <c r="F39" s="62"/>
      <c r="G39" s="87"/>
      <c r="H39" s="62"/>
      <c r="I39" s="87"/>
      <c r="J39" s="62"/>
      <c r="K39" s="87"/>
      <c r="L39" s="62"/>
      <c r="M39" s="87"/>
      <c r="P39" s="20"/>
    </row>
    <row r="41" spans="4:16">
      <c r="E41" s="87"/>
      <c r="G41" s="87"/>
      <c r="I41" s="87"/>
      <c r="K41" s="87"/>
      <c r="M41" s="87"/>
    </row>
  </sheetData>
  <mergeCells count="6">
    <mergeCell ref="C7:C10"/>
    <mergeCell ref="L26:M26"/>
    <mergeCell ref="D26:E26"/>
    <mergeCell ref="F26:G26"/>
    <mergeCell ref="H26:I26"/>
    <mergeCell ref="J26:K26"/>
  </mergeCells>
  <hyperlinks>
    <hyperlink ref="C4" location="Indice!A1" display="Indice!A1"/>
  </hyperlink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C1:S44"/>
  <sheetViews>
    <sheetView showGridLines="0" showRowColHeaders="0" topLeftCell="A2" workbookViewId="0">
      <selection activeCell="T25" sqref="T25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6" width="8.7109375" style="34" bestFit="1" customWidth="1"/>
    <col min="7" max="7" width="6.140625" style="34" bestFit="1" customWidth="1"/>
    <col min="8" max="8" width="0.5703125" style="34" customWidth="1"/>
    <col min="9" max="9" width="8.42578125" style="34" bestFit="1" customWidth="1"/>
    <col min="10" max="10" width="6.140625" style="34" bestFit="1" customWidth="1"/>
    <col min="11" max="11" width="0.5703125" style="34" customWidth="1"/>
    <col min="12" max="12" width="8.28515625" style="34" customWidth="1"/>
    <col min="13" max="13" width="6.140625" style="34" bestFit="1" customWidth="1"/>
    <col min="14" max="14" width="0.5703125" style="34" customWidth="1"/>
    <col min="15" max="15" width="8.42578125" style="34" bestFit="1" customWidth="1"/>
    <col min="16" max="16" width="6.140625" style="34" bestFit="1" customWidth="1"/>
    <col min="17" max="17" width="0.5703125" style="34" customWidth="1"/>
    <col min="18" max="18" width="8.28515625" style="34" customWidth="1"/>
    <col min="19" max="19" width="4.85546875" style="34" customWidth="1"/>
  </cols>
  <sheetData>
    <row r="1" spans="3:19" ht="0.6" customHeight="1"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3:19" ht="21" customHeight="1">
      <c r="E2" s="29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46" t="s">
        <v>30</v>
      </c>
    </row>
    <row r="3" spans="3:19" ht="15" customHeight="1">
      <c r="E3" s="296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96" t="s">
        <v>302</v>
      </c>
    </row>
    <row r="4" spans="3:19" ht="19.899999999999999" customHeight="1">
      <c r="C4" s="4" t="str">
        <f>Indice!C4</f>
        <v>Demanda de energía eléctrica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3:19" ht="12.6" customHeight="1"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3:19">
      <c r="E6" s="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3:19" ht="13.15" customHeight="1">
      <c r="C7" s="353" t="s">
        <v>297</v>
      </c>
      <c r="E7" s="35"/>
      <c r="F7" s="36">
        <v>2014</v>
      </c>
      <c r="G7" s="36"/>
      <c r="H7" s="37"/>
      <c r="I7" s="36">
        <v>2015</v>
      </c>
      <c r="J7" s="36"/>
      <c r="K7" s="37"/>
      <c r="L7" s="36">
        <v>2016</v>
      </c>
      <c r="M7" s="36"/>
      <c r="N7" s="37"/>
      <c r="O7" s="36">
        <v>2017</v>
      </c>
      <c r="P7" s="36"/>
      <c r="Q7" s="37"/>
      <c r="R7" s="36">
        <v>2018</v>
      </c>
      <c r="S7" s="36"/>
    </row>
    <row r="8" spans="3:19" ht="13.15" customHeight="1">
      <c r="C8" s="353"/>
      <c r="E8" s="38"/>
      <c r="F8" s="39" t="s">
        <v>0</v>
      </c>
      <c r="G8" s="39" t="s">
        <v>1</v>
      </c>
      <c r="H8" s="39"/>
      <c r="I8" s="39" t="s">
        <v>0</v>
      </c>
      <c r="J8" s="39" t="s">
        <v>1</v>
      </c>
      <c r="K8" s="39"/>
      <c r="L8" s="39" t="s">
        <v>0</v>
      </c>
      <c r="M8" s="39" t="s">
        <v>1</v>
      </c>
      <c r="N8" s="39"/>
      <c r="O8" s="39" t="s">
        <v>0</v>
      </c>
      <c r="P8" s="39" t="s">
        <v>1</v>
      </c>
      <c r="Q8" s="39"/>
      <c r="R8" s="39" t="s">
        <v>0</v>
      </c>
      <c r="S8" s="39" t="s">
        <v>1</v>
      </c>
    </row>
    <row r="9" spans="3:19">
      <c r="C9" s="353"/>
      <c r="E9" s="103" t="s">
        <v>3</v>
      </c>
      <c r="F9" s="104">
        <f>'Data 2'!G57/1000</f>
        <v>1183.0433379999999</v>
      </c>
      <c r="G9" s="105">
        <f>+F9/F$21*100</f>
        <v>8.1619375850557887</v>
      </c>
      <c r="H9" s="105"/>
      <c r="I9" s="104">
        <f>+'Data 2'!G69/1000</f>
        <v>1215.757756</v>
      </c>
      <c r="J9" s="105">
        <f>+I9/I$21*100</f>
        <v>8.193317149964642</v>
      </c>
      <c r="K9" s="105"/>
      <c r="L9" s="104">
        <f>'Data 2'!G81/1000</f>
        <v>1169.1327379999998</v>
      </c>
      <c r="M9" s="105">
        <f>+L9/L$21*100</f>
        <v>7.8013642374433712</v>
      </c>
      <c r="N9" s="105">
        <v>22530.412876999999</v>
      </c>
      <c r="O9" s="104">
        <f>+'Data 2'!G93/1000</f>
        <v>1259.8959749999999</v>
      </c>
      <c r="P9" s="105">
        <f>+O9/O$21*100</f>
        <v>8.2020392811363223</v>
      </c>
      <c r="Q9" s="105"/>
      <c r="R9" s="104">
        <f>+'Data 2'!G105/1000</f>
        <v>1228.5711439999998</v>
      </c>
      <c r="S9" s="105">
        <f>+R9/R$21*100</f>
        <v>8.0224148558072397</v>
      </c>
    </row>
    <row r="10" spans="3:19">
      <c r="C10" s="353"/>
      <c r="E10" s="100" t="s">
        <v>5</v>
      </c>
      <c r="F10" s="104">
        <f>'Data 2'!G58/1000</f>
        <v>1074.250896</v>
      </c>
      <c r="G10" s="105">
        <f t="shared" ref="G10:G20" si="0">+F10/F$21*100</f>
        <v>7.4113673457347682</v>
      </c>
      <c r="H10" s="105"/>
      <c r="I10" s="104">
        <f>+'Data 2'!G70/1000</f>
        <v>1124.7852189999999</v>
      </c>
      <c r="J10" s="105">
        <f t="shared" ref="J10:J20" si="1">+I10/I$21*100</f>
        <v>7.5802288567587262</v>
      </c>
      <c r="K10" s="105"/>
      <c r="L10" s="104">
        <f>'Data 2'!G82/1000</f>
        <v>1115.7713880000001</v>
      </c>
      <c r="M10" s="105">
        <f t="shared" ref="M10:M20" si="2">+L10/L$21*100</f>
        <v>7.4452957483650186</v>
      </c>
      <c r="N10" s="105">
        <v>21052.741961000003</v>
      </c>
      <c r="O10" s="104">
        <f>+'Data 2'!G94/1000</f>
        <v>1092.1355790000002</v>
      </c>
      <c r="P10" s="105">
        <f t="shared" ref="P10:P20" si="3">+O10/O$21*100</f>
        <v>7.1099035928617553</v>
      </c>
      <c r="Q10" s="105"/>
      <c r="R10" s="104">
        <f>+'Data 2'!G106/1000</f>
        <v>1174.1520579999999</v>
      </c>
      <c r="S10" s="105">
        <f t="shared" ref="S10:S20" si="4">+R10/R$21*100</f>
        <v>7.6670650772470417</v>
      </c>
    </row>
    <row r="11" spans="3:19">
      <c r="E11" s="100" t="s">
        <v>7</v>
      </c>
      <c r="F11" s="104">
        <f>'Data 2'!G59/1000</f>
        <v>1154.2155049999999</v>
      </c>
      <c r="G11" s="105">
        <f t="shared" si="0"/>
        <v>7.9630514021910237</v>
      </c>
      <c r="H11" s="105"/>
      <c r="I11" s="104">
        <f>+'Data 2'!G71/1000</f>
        <v>1182.8682139999999</v>
      </c>
      <c r="J11" s="105">
        <f t="shared" si="1"/>
        <v>7.9716657171909873</v>
      </c>
      <c r="K11" s="105"/>
      <c r="L11" s="104">
        <f>'Data 2'!G83/1000</f>
        <v>1200.6079609999999</v>
      </c>
      <c r="M11" s="105">
        <f t="shared" si="2"/>
        <v>8.0113914405972313</v>
      </c>
      <c r="N11" s="105">
        <v>21103.814710000002</v>
      </c>
      <c r="O11" s="104">
        <f>+'Data 2'!G95/1000</f>
        <v>1178.4386910000001</v>
      </c>
      <c r="P11" s="105">
        <f t="shared" si="3"/>
        <v>7.6717448311499457</v>
      </c>
      <c r="Q11" s="105"/>
      <c r="R11" s="104">
        <f>+'Data 2'!G107/1000</f>
        <v>1225.913812</v>
      </c>
      <c r="S11" s="105">
        <f t="shared" si="4"/>
        <v>8.0050628124862477</v>
      </c>
    </row>
    <row r="12" spans="3:19">
      <c r="E12" s="100" t="s">
        <v>9</v>
      </c>
      <c r="F12" s="104">
        <f>'Data 2'!G60/1000</f>
        <v>1093.0395840000001</v>
      </c>
      <c r="G12" s="105">
        <f t="shared" si="0"/>
        <v>7.5409924353957578</v>
      </c>
      <c r="H12" s="105"/>
      <c r="I12" s="104">
        <f>+'Data 2'!G72/1000</f>
        <v>1098.8675439999997</v>
      </c>
      <c r="J12" s="105">
        <f t="shared" si="1"/>
        <v>7.4055627030642803</v>
      </c>
      <c r="K12" s="105"/>
      <c r="L12" s="104">
        <f>'Data 2'!G84/1000</f>
        <v>1133.8199050000001</v>
      </c>
      <c r="M12" s="105">
        <f t="shared" si="2"/>
        <v>7.5657295113469329</v>
      </c>
      <c r="N12" s="105">
        <v>19100.026852999999</v>
      </c>
      <c r="O12" s="104">
        <f>+'Data 2'!G96/1000</f>
        <v>1150.8530550000003</v>
      </c>
      <c r="P12" s="105">
        <f t="shared" si="3"/>
        <v>7.4921597903555046</v>
      </c>
      <c r="Q12" s="105"/>
      <c r="R12" s="104">
        <f>+'Data 2'!G108/1000</f>
        <v>1162.212554</v>
      </c>
      <c r="S12" s="105">
        <f t="shared" si="4"/>
        <v>7.5891016196741115</v>
      </c>
    </row>
    <row r="13" spans="3:19">
      <c r="E13" s="100" t="s">
        <v>10</v>
      </c>
      <c r="F13" s="104">
        <f>'Data 2'!G61/1000</f>
        <v>1165.0107689999998</v>
      </c>
      <c r="G13" s="105">
        <f t="shared" si="0"/>
        <v>8.0375290380916269</v>
      </c>
      <c r="H13" s="105"/>
      <c r="I13" s="104">
        <f>+'Data 2'!G73/1000</f>
        <v>1184.454315</v>
      </c>
      <c r="J13" s="105">
        <f t="shared" si="1"/>
        <v>7.9823548766561379</v>
      </c>
      <c r="K13" s="105"/>
      <c r="L13" s="104">
        <f>'Data 2'!G85/1000</f>
        <v>1203.1702520000001</v>
      </c>
      <c r="M13" s="105">
        <f t="shared" si="2"/>
        <v>8.0284890418563659</v>
      </c>
      <c r="N13" s="105">
        <v>19255.983743999997</v>
      </c>
      <c r="O13" s="104">
        <f>+'Data 2'!G97/1000</f>
        <v>1244.175712</v>
      </c>
      <c r="P13" s="105">
        <f t="shared" si="3"/>
        <v>8.0996989155868633</v>
      </c>
      <c r="Q13" s="105"/>
      <c r="R13" s="104">
        <f>+'Data 2'!G109/1000</f>
        <v>1224.6702209999999</v>
      </c>
      <c r="S13" s="105">
        <f t="shared" si="4"/>
        <v>7.9969423198622156</v>
      </c>
    </row>
    <row r="14" spans="3:19">
      <c r="E14" s="100" t="s">
        <v>12</v>
      </c>
      <c r="F14" s="104">
        <f>'Data 2'!G62/1000</f>
        <v>1228.5443990000001</v>
      </c>
      <c r="G14" s="105">
        <f t="shared" si="0"/>
        <v>8.4758540816092047</v>
      </c>
      <c r="H14" s="105"/>
      <c r="I14" s="104">
        <f>+'Data 2'!G74/1000</f>
        <v>1239.6317879999999</v>
      </c>
      <c r="J14" s="105">
        <f t="shared" si="1"/>
        <v>8.3542106461064876</v>
      </c>
      <c r="K14" s="105"/>
      <c r="L14" s="104">
        <f>'Data 2'!G86/1000</f>
        <v>1273.9005030000003</v>
      </c>
      <c r="M14" s="105">
        <f t="shared" si="2"/>
        <v>8.5004563666280006</v>
      </c>
      <c r="N14" s="105">
        <v>20562.727529</v>
      </c>
      <c r="O14" s="104">
        <f>+'Data 2'!G98/1000</f>
        <v>1343.6200590000001</v>
      </c>
      <c r="P14" s="105">
        <f t="shared" si="3"/>
        <v>8.7470908087000652</v>
      </c>
      <c r="Q14" s="105"/>
      <c r="R14" s="104">
        <f>+'Data 2'!G110/1000</f>
        <v>1276.725173</v>
      </c>
      <c r="S14" s="105">
        <f t="shared" si="4"/>
        <v>8.3368546011188673</v>
      </c>
    </row>
    <row r="15" spans="3:19">
      <c r="E15" s="100" t="s">
        <v>13</v>
      </c>
      <c r="F15" s="104">
        <f>'Data 2'!G63/1000</f>
        <v>1366.6699640000002</v>
      </c>
      <c r="G15" s="105">
        <f t="shared" si="0"/>
        <v>9.4287965514399836</v>
      </c>
      <c r="H15" s="105"/>
      <c r="I15" s="104">
        <f>+'Data 2'!G75/1000</f>
        <v>1500.7106739999999</v>
      </c>
      <c r="J15" s="105">
        <f t="shared" si="1"/>
        <v>10.113691187028872</v>
      </c>
      <c r="K15" s="105"/>
      <c r="L15" s="104">
        <f>'Data 2'!G87/1000</f>
        <v>1441.4813530000001</v>
      </c>
      <c r="M15" s="105">
        <f t="shared" si="2"/>
        <v>9.6186863225411514</v>
      </c>
      <c r="N15" s="105">
        <v>21572.715988000004</v>
      </c>
      <c r="O15" s="104">
        <f>+'Data 2'!G99/1000</f>
        <v>1484.8107240000002</v>
      </c>
      <c r="P15" s="105">
        <f t="shared" si="3"/>
        <v>9.6662550916558541</v>
      </c>
      <c r="Q15" s="105"/>
      <c r="R15" s="104">
        <f>+'Data 2'!G111/1000</f>
        <v>1480.8539249999999</v>
      </c>
      <c r="S15" s="105">
        <f t="shared" si="4"/>
        <v>9.669789645653978</v>
      </c>
    </row>
    <row r="16" spans="3:19">
      <c r="E16" s="100" t="s">
        <v>14</v>
      </c>
      <c r="F16" s="104">
        <f>'Data 2'!G64/1000</f>
        <v>1411.125767</v>
      </c>
      <c r="G16" s="105">
        <f t="shared" si="0"/>
        <v>9.7355017056171285</v>
      </c>
      <c r="H16" s="105"/>
      <c r="I16" s="104">
        <f>+'Data 2'!G76/1000</f>
        <v>1459.7428990000001</v>
      </c>
      <c r="J16" s="105">
        <f t="shared" si="1"/>
        <v>9.8375983783695524</v>
      </c>
      <c r="K16" s="105"/>
      <c r="L16" s="104">
        <f>'Data 2'!G88/1000</f>
        <v>1481.3154040000002</v>
      </c>
      <c r="M16" s="105">
        <f t="shared" si="2"/>
        <v>9.8844901366020785</v>
      </c>
      <c r="N16" s="105">
        <v>19583.977256999999</v>
      </c>
      <c r="O16" s="104">
        <f>+'Data 2'!G100/1000</f>
        <v>1553.18453</v>
      </c>
      <c r="P16" s="105">
        <f t="shared" si="3"/>
        <v>10.111374890227154</v>
      </c>
      <c r="Q16" s="105"/>
      <c r="R16" s="104">
        <f>+'Data 2'!G112/1000</f>
        <v>1525.6483430000001</v>
      </c>
      <c r="S16" s="105">
        <f t="shared" si="4"/>
        <v>9.9622915542129178</v>
      </c>
    </row>
    <row r="17" spans="4:19">
      <c r="E17" s="100" t="s">
        <v>16</v>
      </c>
      <c r="F17" s="104">
        <f>'Data 2'!G65/1000</f>
        <v>1352.50062</v>
      </c>
      <c r="G17" s="105">
        <f t="shared" si="0"/>
        <v>9.331040790822879</v>
      </c>
      <c r="H17" s="105"/>
      <c r="I17" s="104">
        <f>+'Data 2'!G77/1000</f>
        <v>1304.7590069999999</v>
      </c>
      <c r="J17" s="105">
        <f t="shared" si="1"/>
        <v>8.7931204188212764</v>
      </c>
      <c r="K17" s="105"/>
      <c r="L17" s="104">
        <f>'Data 2'!G89/1000</f>
        <v>1354.6039089999997</v>
      </c>
      <c r="M17" s="105">
        <f t="shared" si="2"/>
        <v>9.0389723494113596</v>
      </c>
      <c r="N17" s="105">
        <v>19539.287537</v>
      </c>
      <c r="O17" s="104">
        <f>+'Data 2'!G101/1000</f>
        <v>1330.763469</v>
      </c>
      <c r="P17" s="105">
        <f t="shared" si="3"/>
        <v>8.6633932191419536</v>
      </c>
      <c r="Q17" s="105"/>
      <c r="R17" s="104">
        <f>+'Data 2'!G113/1000</f>
        <v>1379.9726269999999</v>
      </c>
      <c r="S17" s="105">
        <f t="shared" si="4"/>
        <v>9.0110474737408826</v>
      </c>
    </row>
    <row r="18" spans="4:19">
      <c r="E18" s="100" t="s">
        <v>18</v>
      </c>
      <c r="F18" s="104">
        <f>'Data 2'!G66/1000</f>
        <v>1199.5932459999999</v>
      </c>
      <c r="G18" s="105">
        <f t="shared" si="0"/>
        <v>8.2761171013892945</v>
      </c>
      <c r="H18" s="105"/>
      <c r="I18" s="104">
        <f>+'Data 2'!G78/1000</f>
        <v>1238.3023310000001</v>
      </c>
      <c r="J18" s="105">
        <f t="shared" si="1"/>
        <v>8.345251079297654</v>
      </c>
      <c r="K18" s="105"/>
      <c r="L18" s="104">
        <f>'Data 2'!G90/1000</f>
        <v>1274.4746509999998</v>
      </c>
      <c r="M18" s="105">
        <f t="shared" si="2"/>
        <v>8.5042875292741318</v>
      </c>
      <c r="N18" s="105">
        <v>19277.604965999999</v>
      </c>
      <c r="O18" s="104">
        <f>+'Data 2'!G102/1000</f>
        <v>1298.3440719999999</v>
      </c>
      <c r="P18" s="105">
        <f t="shared" si="3"/>
        <v>8.452339947331355</v>
      </c>
      <c r="Q18" s="105"/>
      <c r="R18" s="104">
        <f>+'Data 2'!G114/1000</f>
        <v>1289.5113079999999</v>
      </c>
      <c r="S18" s="105">
        <f t="shared" si="4"/>
        <v>8.4203464525051768</v>
      </c>
    </row>
    <row r="19" spans="4:19">
      <c r="E19" s="100" t="s">
        <v>20</v>
      </c>
      <c r="F19" s="104">
        <f>'Data 2'!G67/1000</f>
        <v>1094.8469880000005</v>
      </c>
      <c r="G19" s="105">
        <f t="shared" si="0"/>
        <v>7.5534619013613264</v>
      </c>
      <c r="H19" s="105"/>
      <c r="I19" s="104">
        <f>+'Data 2'!G79/1000</f>
        <v>1114.288303</v>
      </c>
      <c r="J19" s="105">
        <f t="shared" si="1"/>
        <v>7.509487328308599</v>
      </c>
      <c r="K19" s="105"/>
      <c r="L19" s="104">
        <f>'Data 2'!G91/1000</f>
        <v>1140.1270829999999</v>
      </c>
      <c r="M19" s="105">
        <f t="shared" si="2"/>
        <v>7.6078159154729192</v>
      </c>
      <c r="N19" s="105">
        <v>20702.574327000002</v>
      </c>
      <c r="O19" s="104">
        <f>+'Data 2'!G103/1000</f>
        <v>1180.2322349999999</v>
      </c>
      <c r="P19" s="105">
        <f t="shared" si="3"/>
        <v>7.6834209684123449</v>
      </c>
      <c r="Q19" s="105"/>
      <c r="R19" s="104">
        <f>+'Data 2'!G115/1000</f>
        <v>1149.2904089999997</v>
      </c>
      <c r="S19" s="105">
        <f t="shared" si="4"/>
        <v>7.5047216401155996</v>
      </c>
    </row>
    <row r="20" spans="4:19">
      <c r="E20" s="102" t="s">
        <v>22</v>
      </c>
      <c r="F20" s="106">
        <f>'Data 2'!G68/1000</f>
        <v>1171.7973069999998</v>
      </c>
      <c r="G20" s="107">
        <f t="shared" si="0"/>
        <v>8.0843500612912091</v>
      </c>
      <c r="H20" s="107"/>
      <c r="I20" s="106">
        <f>+'Data 2'!G80/1000</f>
        <v>1174.2390780000003</v>
      </c>
      <c r="J20" s="107">
        <f t="shared" si="1"/>
        <v>7.9135116584327774</v>
      </c>
      <c r="K20" s="107"/>
      <c r="L20" s="106">
        <f>'Data 2'!G92/1000</f>
        <v>1197.854979</v>
      </c>
      <c r="M20" s="107">
        <f t="shared" si="2"/>
        <v>7.9930214004614433</v>
      </c>
      <c r="N20" s="107">
        <v>22540.629502</v>
      </c>
      <c r="O20" s="106">
        <f>+'Data 2'!G104/1000</f>
        <v>1244.3108480000001</v>
      </c>
      <c r="P20" s="107">
        <f t="shared" si="3"/>
        <v>8.100578663440885</v>
      </c>
      <c r="Q20" s="107"/>
      <c r="R20" s="106">
        <f>+'Data 2'!G116/1000</f>
        <v>1196.709441</v>
      </c>
      <c r="S20" s="107">
        <f t="shared" si="4"/>
        <v>7.814361947575728</v>
      </c>
    </row>
    <row r="21" spans="4:19">
      <c r="E21" s="108" t="s">
        <v>23</v>
      </c>
      <c r="F21" s="109">
        <f>SUM(F9:F20)</f>
        <v>14494.638383000001</v>
      </c>
      <c r="G21" s="110">
        <f>SUM(G9:G20)</f>
        <v>99.999999999999986</v>
      </c>
      <c r="H21" s="111"/>
      <c r="I21" s="109">
        <f>SUM(I9:I20)</f>
        <v>14838.407128000001</v>
      </c>
      <c r="J21" s="110">
        <f>SUM(J9:J20)</f>
        <v>99.999999999999986</v>
      </c>
      <c r="K21" s="111"/>
      <c r="L21" s="109">
        <f>SUM(L9:L20)</f>
        <v>14986.260125999999</v>
      </c>
      <c r="M21" s="110">
        <f>SUM(M9:M20)</f>
        <v>100.00000000000001</v>
      </c>
      <c r="N21" s="111"/>
      <c r="O21" s="109">
        <f>SUM(O9:O20)</f>
        <v>15360.764949</v>
      </c>
      <c r="P21" s="110">
        <f>SUM(P9:P20)</f>
        <v>100</v>
      </c>
      <c r="Q21" s="111"/>
      <c r="R21" s="109">
        <f>SUM(R9:R20)</f>
        <v>15314.231014999998</v>
      </c>
      <c r="S21" s="110">
        <f>SUM(S9:S20)</f>
        <v>100.00000000000001</v>
      </c>
    </row>
    <row r="22" spans="4:19">
      <c r="F22" s="48"/>
      <c r="I22" s="66"/>
      <c r="L22" s="66"/>
      <c r="O22" s="66"/>
      <c r="R22" s="66"/>
    </row>
    <row r="23" spans="4:19">
      <c r="F23" s="21"/>
      <c r="G23" s="21"/>
      <c r="H23" s="21"/>
      <c r="I23" s="72"/>
      <c r="J23" s="21"/>
      <c r="K23" s="21"/>
      <c r="L23" s="72"/>
      <c r="M23" s="21"/>
      <c r="N23" s="21"/>
      <c r="O23" s="72"/>
      <c r="P23" s="44"/>
      <c r="Q23" s="43"/>
      <c r="R23" s="72"/>
      <c r="S23" s="44"/>
    </row>
    <row r="24" spans="4:19">
      <c r="F24" s="73"/>
      <c r="G24" s="44"/>
      <c r="H24" s="43"/>
      <c r="I24" s="73"/>
      <c r="J24" s="44"/>
      <c r="K24" s="43"/>
      <c r="L24" s="73"/>
      <c r="M24" s="44"/>
      <c r="N24" s="43"/>
      <c r="O24" s="73"/>
      <c r="P24" s="44"/>
      <c r="Q24" s="43"/>
      <c r="R24" s="73"/>
      <c r="S24" s="44"/>
    </row>
    <row r="25" spans="4:19">
      <c r="F25" s="44"/>
      <c r="G25" s="44"/>
      <c r="H25" s="43"/>
      <c r="I25" s="44"/>
      <c r="J25" s="44"/>
      <c r="K25" s="43"/>
      <c r="L25" s="44"/>
      <c r="M25" s="44"/>
      <c r="N25" s="43"/>
      <c r="O25" s="44"/>
      <c r="P25" s="44"/>
      <c r="Q25" s="43"/>
      <c r="R25" s="44"/>
      <c r="S25" s="44"/>
    </row>
    <row r="26" spans="4:19">
      <c r="D26" s="355"/>
      <c r="E26" s="355"/>
      <c r="F26" s="44"/>
      <c r="G26" s="44"/>
      <c r="H26" s="43"/>
      <c r="I26" s="44"/>
      <c r="J26" s="44"/>
      <c r="K26" s="43"/>
      <c r="L26" s="44"/>
      <c r="M26" s="44"/>
      <c r="N26" s="43"/>
      <c r="O26" s="44"/>
      <c r="P26" s="44"/>
      <c r="Q26" s="43"/>
      <c r="R26" s="44"/>
      <c r="S26" s="44"/>
    </row>
    <row r="27" spans="4:19">
      <c r="E27" s="20"/>
      <c r="F27" s="44"/>
      <c r="G27" s="44"/>
      <c r="H27" s="43"/>
      <c r="I27" s="44"/>
      <c r="J27" s="44"/>
      <c r="K27" s="43"/>
      <c r="L27" s="44"/>
      <c r="M27" s="44"/>
      <c r="N27" s="43"/>
      <c r="O27" s="44"/>
      <c r="P27" s="44"/>
      <c r="Q27" s="43"/>
      <c r="R27" s="44"/>
      <c r="S27" s="44"/>
    </row>
    <row r="28" spans="4:19">
      <c r="D28" s="62"/>
      <c r="F28" s="44"/>
      <c r="G28" s="44"/>
      <c r="H28" s="43"/>
      <c r="I28" s="44"/>
      <c r="J28" s="44"/>
      <c r="K28" s="43"/>
      <c r="L28" s="44"/>
      <c r="M28" s="44"/>
      <c r="N28" s="43"/>
      <c r="O28" s="44"/>
      <c r="P28" s="44"/>
      <c r="Q28" s="43"/>
      <c r="R28" s="44"/>
      <c r="S28" s="44"/>
    </row>
    <row r="29" spans="4:19">
      <c r="D29" s="62"/>
      <c r="F29" s="44"/>
      <c r="G29" s="44"/>
      <c r="H29" s="43"/>
      <c r="I29" s="44"/>
      <c r="J29" s="44"/>
      <c r="K29" s="43"/>
      <c r="L29" s="44"/>
      <c r="M29" s="44"/>
      <c r="N29" s="43"/>
      <c r="O29" s="44"/>
      <c r="P29" s="44"/>
      <c r="Q29" s="43"/>
      <c r="R29" s="44"/>
      <c r="S29" s="44"/>
    </row>
    <row r="30" spans="4:19">
      <c r="D30" s="62"/>
      <c r="F30" s="44"/>
      <c r="G30" s="44"/>
      <c r="H30" s="43"/>
      <c r="I30" s="44"/>
      <c r="J30" s="44"/>
      <c r="K30" s="43"/>
      <c r="L30" s="44"/>
      <c r="M30" s="44"/>
      <c r="N30" s="43"/>
      <c r="O30" s="44"/>
      <c r="P30" s="44"/>
      <c r="Q30" s="43"/>
      <c r="R30" s="44"/>
      <c r="S30" s="44"/>
    </row>
    <row r="31" spans="4:19">
      <c r="D31" s="62"/>
      <c r="F31" s="44"/>
      <c r="G31" s="44"/>
      <c r="H31" s="43"/>
      <c r="I31" s="44"/>
      <c r="J31" s="44"/>
      <c r="K31" s="43"/>
      <c r="L31" s="44"/>
      <c r="M31" s="44"/>
      <c r="N31" s="43"/>
      <c r="O31" s="44"/>
      <c r="P31" s="44"/>
      <c r="Q31" s="43"/>
      <c r="R31" s="44"/>
      <c r="S31" s="44"/>
    </row>
    <row r="32" spans="4:19">
      <c r="D32" s="62"/>
      <c r="F32" s="44"/>
      <c r="G32" s="44"/>
      <c r="H32" s="43"/>
      <c r="I32" s="44"/>
      <c r="J32" s="44"/>
      <c r="K32" s="43"/>
      <c r="L32" s="44"/>
      <c r="M32" s="44"/>
      <c r="N32" s="43"/>
      <c r="O32" s="44"/>
      <c r="P32" s="44"/>
      <c r="Q32" s="43"/>
      <c r="R32" s="44"/>
      <c r="S32" s="44"/>
    </row>
    <row r="33" spans="4:19">
      <c r="D33" s="62"/>
      <c r="F33" s="44"/>
      <c r="G33" s="44"/>
      <c r="H33" s="43"/>
      <c r="I33" s="44"/>
      <c r="J33" s="44"/>
      <c r="K33" s="43"/>
      <c r="L33" s="44"/>
      <c r="M33" s="44"/>
      <c r="N33" s="43"/>
      <c r="O33" s="44"/>
      <c r="P33" s="44"/>
      <c r="Q33" s="43"/>
      <c r="R33" s="44"/>
      <c r="S33" s="44"/>
    </row>
    <row r="34" spans="4:19">
      <c r="D34" s="62"/>
      <c r="F34" s="44"/>
      <c r="G34" s="44"/>
      <c r="H34" s="43"/>
      <c r="I34" s="44"/>
      <c r="J34" s="44"/>
      <c r="K34" s="43"/>
      <c r="L34" s="44"/>
      <c r="M34" s="44"/>
      <c r="N34" s="43"/>
      <c r="O34" s="44"/>
      <c r="P34" s="44"/>
      <c r="Q34" s="43"/>
      <c r="R34" s="44"/>
      <c r="S34" s="44"/>
    </row>
    <row r="35" spans="4:19">
      <c r="D35" s="62"/>
      <c r="F35" s="44"/>
      <c r="G35" s="44"/>
      <c r="H35" s="43"/>
      <c r="I35" s="44"/>
      <c r="J35" s="44"/>
      <c r="K35" s="43"/>
      <c r="L35" s="44"/>
      <c r="M35" s="44"/>
      <c r="N35" s="43"/>
      <c r="O35" s="44"/>
      <c r="P35" s="44"/>
      <c r="Q35" s="43"/>
      <c r="R35" s="44"/>
      <c r="S35" s="44"/>
    </row>
    <row r="36" spans="4:19">
      <c r="D36" s="62"/>
      <c r="F36" s="44"/>
      <c r="G36" s="44"/>
      <c r="H36" s="43"/>
      <c r="I36" s="44"/>
      <c r="J36" s="44"/>
      <c r="K36" s="43"/>
      <c r="L36" s="44"/>
      <c r="M36" s="44"/>
      <c r="N36" s="43"/>
      <c r="O36" s="44"/>
      <c r="P36" s="44"/>
      <c r="Q36" s="43"/>
      <c r="R36" s="44"/>
      <c r="S36" s="44"/>
    </row>
    <row r="37" spans="4:19">
      <c r="D37" s="62"/>
      <c r="F37" s="44"/>
      <c r="G37" s="44"/>
      <c r="H37" s="43"/>
      <c r="I37" s="44"/>
      <c r="J37" s="44"/>
      <c r="K37" s="43"/>
      <c r="L37" s="44"/>
      <c r="M37" s="44"/>
      <c r="N37" s="43"/>
      <c r="O37" s="44"/>
      <c r="P37" s="44"/>
      <c r="Q37" s="43"/>
      <c r="R37" s="44"/>
      <c r="S37" s="44"/>
    </row>
    <row r="38" spans="4:19">
      <c r="D38" s="62"/>
      <c r="F38" s="44"/>
      <c r="G38" s="44"/>
      <c r="H38" s="43"/>
      <c r="I38" s="44"/>
      <c r="J38" s="44"/>
      <c r="K38" s="43"/>
      <c r="L38" s="44"/>
      <c r="M38" s="44"/>
      <c r="N38" s="43"/>
      <c r="O38" s="44"/>
      <c r="P38" s="44"/>
      <c r="Q38" s="43"/>
      <c r="R38" s="44"/>
      <c r="S38" s="44"/>
    </row>
    <row r="39" spans="4:19">
      <c r="D39" s="62"/>
      <c r="F39" s="44"/>
      <c r="G39" s="44"/>
      <c r="H39" s="43"/>
      <c r="I39" s="44"/>
      <c r="J39" s="44"/>
      <c r="K39" s="43"/>
      <c r="L39" s="44"/>
      <c r="M39" s="44"/>
      <c r="N39" s="43"/>
      <c r="O39" s="44"/>
      <c r="P39" s="44"/>
      <c r="Q39" s="43"/>
      <c r="R39" s="44"/>
      <c r="S39" s="44"/>
    </row>
    <row r="40" spans="4:19">
      <c r="F40" s="44"/>
      <c r="G40" s="44"/>
      <c r="H40" s="43"/>
      <c r="I40" s="44"/>
      <c r="J40" s="44"/>
      <c r="K40" s="43"/>
      <c r="L40" s="44"/>
      <c r="M40" s="44"/>
      <c r="N40" s="43"/>
      <c r="O40" s="44"/>
      <c r="P40" s="44"/>
      <c r="Q40" s="43"/>
      <c r="R40" s="44"/>
      <c r="S40" s="44"/>
    </row>
    <row r="41" spans="4:19">
      <c r="F41" s="44"/>
      <c r="G41" s="44"/>
      <c r="H41" s="43"/>
      <c r="I41" s="44"/>
      <c r="J41" s="44"/>
      <c r="K41" s="43"/>
      <c r="L41" s="44"/>
      <c r="M41" s="44"/>
      <c r="N41" s="43"/>
      <c r="O41" s="44"/>
      <c r="P41" s="44"/>
      <c r="Q41" s="43"/>
      <c r="R41" s="44"/>
      <c r="S41" s="44"/>
    </row>
    <row r="42" spans="4:19">
      <c r="F42" s="44"/>
      <c r="G42" s="44"/>
      <c r="H42" s="43"/>
      <c r="I42" s="44"/>
      <c r="J42" s="44"/>
      <c r="K42" s="43"/>
      <c r="L42" s="44"/>
      <c r="M42" s="44"/>
      <c r="N42" s="43"/>
      <c r="O42" s="44"/>
      <c r="P42" s="44"/>
      <c r="Q42" s="43"/>
      <c r="R42" s="44"/>
      <c r="S42" s="44"/>
    </row>
    <row r="43" spans="4:19">
      <c r="F43" s="44"/>
      <c r="G43" s="44"/>
      <c r="H43" s="43"/>
      <c r="I43" s="44"/>
      <c r="J43" s="44"/>
      <c r="K43" s="43"/>
      <c r="L43" s="44"/>
      <c r="M43" s="44"/>
      <c r="N43" s="43"/>
      <c r="O43" s="44"/>
      <c r="P43" s="44"/>
      <c r="Q43" s="43"/>
      <c r="R43" s="44"/>
      <c r="S43" s="44"/>
    </row>
    <row r="44" spans="4:19">
      <c r="F44" s="44"/>
      <c r="G44" s="44"/>
      <c r="H44" s="43"/>
      <c r="I44" s="44"/>
      <c r="J44" s="44"/>
      <c r="K44" s="43"/>
      <c r="L44" s="44"/>
      <c r="M44" s="44"/>
      <c r="N44" s="43"/>
      <c r="O44" s="44"/>
      <c r="P44" s="44"/>
      <c r="Q44" s="43"/>
      <c r="R44" s="44"/>
      <c r="S44" s="44"/>
    </row>
  </sheetData>
  <mergeCells count="2">
    <mergeCell ref="C7:C10"/>
    <mergeCell ref="D26:E26"/>
  </mergeCells>
  <hyperlinks>
    <hyperlink ref="C4" location="Indice!A1" display="Indice!A1"/>
  </hyperlink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C1:F21"/>
  <sheetViews>
    <sheetView showGridLines="0" showRowColHeaders="0" topLeftCell="A2" workbookViewId="0">
      <selection activeCell="E32" sqref="E3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6" ht="0.6" customHeight="1"/>
    <row r="2" spans="3:6" ht="21" customHeight="1">
      <c r="E2" s="46" t="s">
        <v>30</v>
      </c>
      <c r="F2" s="46"/>
    </row>
    <row r="3" spans="3:6" ht="15" customHeight="1">
      <c r="E3" s="296">
        <v>2018</v>
      </c>
      <c r="F3" s="296"/>
    </row>
    <row r="4" spans="3:6" ht="19.899999999999999" customHeight="1">
      <c r="C4" s="4" t="str">
        <f>Indice!C4</f>
        <v>Demanda de energía eléctrica</v>
      </c>
      <c r="E4" s="2"/>
      <c r="F4" s="2"/>
    </row>
    <row r="5" spans="3:6" ht="12.6" customHeight="1"/>
    <row r="7" spans="3:6" ht="12.75" customHeight="1">
      <c r="C7" s="353" t="s">
        <v>297</v>
      </c>
      <c r="E7" s="92"/>
    </row>
    <row r="8" spans="3:6">
      <c r="C8" s="353"/>
      <c r="E8" s="92"/>
    </row>
    <row r="9" spans="3:6">
      <c r="C9" s="353"/>
      <c r="E9" s="92"/>
    </row>
    <row r="10" spans="3:6">
      <c r="E10" s="92"/>
    </row>
    <row r="11" spans="3:6">
      <c r="C11" s="344" t="s">
        <v>250</v>
      </c>
      <c r="E11" s="92"/>
    </row>
    <row r="12" spans="3:6">
      <c r="C12" s="344"/>
      <c r="E12" s="92"/>
    </row>
    <row r="13" spans="3:6">
      <c r="E13" s="92"/>
    </row>
    <row r="14" spans="3:6">
      <c r="E14" s="92"/>
    </row>
    <row r="15" spans="3:6">
      <c r="E15" s="92"/>
    </row>
    <row r="16" spans="3:6">
      <c r="E16" s="92"/>
    </row>
    <row r="17" spans="5:5">
      <c r="E17" s="92"/>
    </row>
    <row r="18" spans="5:5">
      <c r="E18" s="92"/>
    </row>
    <row r="19" spans="5:5">
      <c r="E19" s="92"/>
    </row>
    <row r="20" spans="5:5">
      <c r="E20" s="92"/>
    </row>
    <row r="21" spans="5:5">
      <c r="E21" s="92"/>
    </row>
  </sheetData>
  <mergeCells count="1">
    <mergeCell ref="C7:C9"/>
  </mergeCells>
  <hyperlinks>
    <hyperlink ref="C4" location="Indice!A1" display="Indice!A1"/>
  </hyperlink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C1:P13"/>
  <sheetViews>
    <sheetView showGridLines="0" showRowColHeaders="0" topLeftCell="A2" workbookViewId="0"/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8.85546875" customWidth="1"/>
    <col min="6" max="6" width="8" customWidth="1"/>
    <col min="7" max="7" width="5.5703125" customWidth="1"/>
    <col min="8" max="8" width="0.7109375" customWidth="1"/>
    <col min="9" max="9" width="8" customWidth="1"/>
    <col min="10" max="10" width="5.5703125" customWidth="1"/>
    <col min="11" max="11" width="0.7109375" customWidth="1"/>
    <col min="12" max="12" width="8" customWidth="1"/>
    <col min="13" max="13" width="5.5703125" customWidth="1"/>
    <col min="14" max="14" width="0.7109375" customWidth="1"/>
    <col min="15" max="15" width="8" customWidth="1"/>
    <col min="16" max="16" width="5.5703125" customWidth="1"/>
  </cols>
  <sheetData>
    <row r="1" spans="3:16" ht="0.6" customHeight="1"/>
    <row r="2" spans="3:16" ht="21" customHeight="1">
      <c r="P2" s="46" t="s">
        <v>30</v>
      </c>
    </row>
    <row r="3" spans="3:16" ht="15" customHeight="1">
      <c r="P3" s="78" t="s">
        <v>302</v>
      </c>
    </row>
    <row r="4" spans="3:16" ht="19.899999999999999" customHeight="1">
      <c r="C4" s="4" t="str">
        <f>Indice!C4</f>
        <v>Demanda de energía eléctrica</v>
      </c>
    </row>
    <row r="5" spans="3:16" ht="12.6" customHeight="1"/>
    <row r="7" spans="3:16">
      <c r="C7" s="353" t="s">
        <v>298</v>
      </c>
      <c r="E7" s="122"/>
      <c r="F7" s="356" t="s">
        <v>174</v>
      </c>
      <c r="G7" s="356"/>
      <c r="H7" s="124"/>
      <c r="I7" s="356" t="s">
        <v>176</v>
      </c>
      <c r="J7" s="356"/>
      <c r="K7" s="124"/>
      <c r="L7" s="356" t="s">
        <v>179</v>
      </c>
      <c r="M7" s="356"/>
      <c r="N7" s="124"/>
      <c r="O7" s="356" t="s">
        <v>184</v>
      </c>
      <c r="P7" s="356"/>
    </row>
    <row r="8" spans="3:16">
      <c r="C8" s="353"/>
      <c r="E8" s="97"/>
      <c r="F8" s="121" t="s">
        <v>189</v>
      </c>
      <c r="G8" s="121" t="s">
        <v>167</v>
      </c>
      <c r="H8" s="121"/>
      <c r="I8" s="121" t="s">
        <v>189</v>
      </c>
      <c r="J8" s="121" t="s">
        <v>167</v>
      </c>
      <c r="K8" s="121"/>
      <c r="L8" s="121" t="s">
        <v>189</v>
      </c>
      <c r="M8" s="121" t="s">
        <v>167</v>
      </c>
      <c r="N8" s="121"/>
      <c r="O8" s="121" t="s">
        <v>189</v>
      </c>
      <c r="P8" s="121" t="s">
        <v>167</v>
      </c>
    </row>
    <row r="9" spans="3:16">
      <c r="C9" s="353"/>
      <c r="E9" s="134">
        <v>2014</v>
      </c>
      <c r="F9" s="114">
        <f>+'Data 2'!D136</f>
        <v>5577.4774850000003</v>
      </c>
      <c r="G9" s="127">
        <f>+'Data 2'!J136</f>
        <v>-1.5775032119825672</v>
      </c>
      <c r="H9" s="127"/>
      <c r="I9" s="114">
        <f>+'Data 2'!C136</f>
        <v>8495.1168259999995</v>
      </c>
      <c r="J9" s="127">
        <f>+'Data 2'!I136</f>
        <v>-0.13168015884180706</v>
      </c>
      <c r="K9" s="127"/>
      <c r="L9" s="114">
        <f>+'Data 2'!E136</f>
        <v>212.24515700000001</v>
      </c>
      <c r="M9" s="127">
        <f>+'Data 2'!K136</f>
        <v>5.0901023982207638</v>
      </c>
      <c r="N9" s="127"/>
      <c r="O9" s="114">
        <f>+'Data 2'!F136</f>
        <v>209.79891500000002</v>
      </c>
      <c r="P9" s="127">
        <f>+'Data 2'!L136</f>
        <v>6.1102928972478487E-2</v>
      </c>
    </row>
    <row r="10" spans="3:16">
      <c r="E10" s="134">
        <v>2015</v>
      </c>
      <c r="F10" s="114">
        <f>+'Data 2'!D137</f>
        <v>5787.9691430000003</v>
      </c>
      <c r="G10" s="127">
        <f>+'Data 2'!J137</f>
        <v>3.7739580046014298</v>
      </c>
      <c r="H10" s="127"/>
      <c r="I10" s="114">
        <f>+'Data 2'!C137</f>
        <v>8633.2133389999908</v>
      </c>
      <c r="J10" s="127">
        <f>+'Data 2'!I137</f>
        <v>1.6255987507709735</v>
      </c>
      <c r="K10" s="127"/>
      <c r="L10" s="114">
        <f>+'Data 2'!E137</f>
        <v>204.02309</v>
      </c>
      <c r="M10" s="127">
        <f>+'Data 2'!K137</f>
        <v>-3.8738537624205982</v>
      </c>
      <c r="N10" s="127"/>
      <c r="O10" s="114">
        <f>+'Data 2'!F137</f>
        <v>213.20155600000001</v>
      </c>
      <c r="P10" s="127">
        <f>+'Data 2'!L137</f>
        <v>1.6218582445957752</v>
      </c>
    </row>
    <row r="11" spans="3:16">
      <c r="E11" s="134">
        <v>2016</v>
      </c>
      <c r="F11" s="114">
        <f>+'Data 2'!D138</f>
        <v>5823.1906909999998</v>
      </c>
      <c r="G11" s="127">
        <f>+'Data 2'!J138</f>
        <v>0.60853033473056151</v>
      </c>
      <c r="H11" s="127"/>
      <c r="I11" s="114">
        <f>+'Data 2'!C138</f>
        <v>8744.1025090000003</v>
      </c>
      <c r="J11" s="127">
        <f>+'Data 2'!I138</f>
        <v>1.2844483930343209</v>
      </c>
      <c r="K11" s="127"/>
      <c r="L11" s="114">
        <f>+'Data 2'!E138</f>
        <v>210.68093599999997</v>
      </c>
      <c r="M11" s="127">
        <f>+'Data 2'!K138</f>
        <v>3.2632806414215176</v>
      </c>
      <c r="N11" s="127"/>
      <c r="O11" s="114">
        <f>+'Data 2'!F138</f>
        <v>208.28599</v>
      </c>
      <c r="P11" s="127">
        <f>+'Data 2'!L138</f>
        <v>-2.3055957434006791</v>
      </c>
    </row>
    <row r="12" spans="3:16">
      <c r="E12" s="134">
        <v>2017</v>
      </c>
      <c r="F12" s="114">
        <f>+'Data 2'!D139</f>
        <v>6016.4160160000001</v>
      </c>
      <c r="G12" s="127">
        <f>+'Data 2'!J139</f>
        <v>3.3182036318789798</v>
      </c>
      <c r="H12" s="127"/>
      <c r="I12" s="114">
        <f>+'Data 2'!C139</f>
        <v>8931.0630249999995</v>
      </c>
      <c r="J12" s="127">
        <f>+'Data 2'!I139</f>
        <v>2.1381327106763326</v>
      </c>
      <c r="K12" s="127"/>
      <c r="L12" s="114">
        <f>+'Data 2'!E139</f>
        <v>202.86082999999999</v>
      </c>
      <c r="M12" s="127">
        <f>+'Data 2'!K139</f>
        <v>-3.711824215552173</v>
      </c>
      <c r="N12" s="127"/>
      <c r="O12" s="114">
        <f>+'Data 2'!F139</f>
        <v>210.42507800000001</v>
      </c>
      <c r="P12" s="127">
        <f>+'Data 2'!L139</f>
        <v>1.0269956227012766</v>
      </c>
    </row>
    <row r="13" spans="3:16">
      <c r="E13" s="135">
        <v>2018</v>
      </c>
      <c r="F13" s="119">
        <f>+'Data 2'!D140</f>
        <v>6025.5665020000006</v>
      </c>
      <c r="G13" s="130">
        <f>+'Data 2'!J140</f>
        <v>0.15209197594823198</v>
      </c>
      <c r="H13" s="130"/>
      <c r="I13" s="119">
        <f>+'Data 2'!C140</f>
        <v>8792.3850589999893</v>
      </c>
      <c r="J13" s="130">
        <f>+'Data 2'!I140</f>
        <v>-1.5527599078835275</v>
      </c>
      <c r="K13" s="130"/>
      <c r="L13" s="119">
        <f>+'Data 2'!E140</f>
        <v>206.290132</v>
      </c>
      <c r="M13" s="130">
        <f>+'Data 2'!K140</f>
        <v>1.6904702598328214</v>
      </c>
      <c r="N13" s="130"/>
      <c r="O13" s="119">
        <f>+'Data 2'!F140</f>
        <v>211.865723</v>
      </c>
      <c r="P13" s="130">
        <f>+'Data 2'!L140</f>
        <v>0.68463560222606912</v>
      </c>
    </row>
  </sheetData>
  <mergeCells count="5">
    <mergeCell ref="F7:G7"/>
    <mergeCell ref="I7:J7"/>
    <mergeCell ref="L7:M7"/>
    <mergeCell ref="O7:P7"/>
    <mergeCell ref="C7:C9"/>
  </mergeCells>
  <hyperlinks>
    <hyperlink ref="C4" location="Indice!A1" display="Indice!A1"/>
  </hyperlink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/>
  <dimension ref="C1:E21"/>
  <sheetViews>
    <sheetView showGridLines="0" showRowColHeaders="0" topLeftCell="A2" workbookViewId="0">
      <selection activeCell="E29" sqref="E29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5" ht="0.6" customHeight="1"/>
    <row r="2" spans="3:5" ht="21" customHeight="1">
      <c r="E2" s="46" t="s">
        <v>30</v>
      </c>
    </row>
    <row r="3" spans="3:5" ht="15" customHeight="1">
      <c r="E3" s="78" t="s">
        <v>302</v>
      </c>
    </row>
    <row r="4" spans="3:5" ht="19.899999999999999" customHeight="1">
      <c r="C4" s="4" t="str">
        <f>Indice!C4</f>
        <v>Demanda de energía eléctrica</v>
      </c>
    </row>
    <row r="5" spans="3:5" ht="12.6" customHeight="1"/>
    <row r="7" spans="3:5">
      <c r="C7" s="353" t="s">
        <v>299</v>
      </c>
      <c r="E7" s="92"/>
    </row>
    <row r="8" spans="3:5">
      <c r="C8" s="353"/>
      <c r="E8" s="92"/>
    </row>
    <row r="9" spans="3:5">
      <c r="C9" s="353"/>
      <c r="E9" s="92"/>
    </row>
    <row r="10" spans="3:5">
      <c r="E10" s="92"/>
    </row>
    <row r="11" spans="3:5">
      <c r="E11" s="92"/>
    </row>
    <row r="12" spans="3:5">
      <c r="E12" s="92"/>
    </row>
    <row r="13" spans="3:5">
      <c r="E13" s="92"/>
    </row>
    <row r="14" spans="3:5">
      <c r="E14" s="92"/>
    </row>
    <row r="15" spans="3:5">
      <c r="E15" s="92"/>
    </row>
    <row r="16" spans="3:5">
      <c r="E16" s="92"/>
    </row>
    <row r="17" spans="5:5">
      <c r="E17" s="92"/>
    </row>
    <row r="18" spans="5:5">
      <c r="E18" s="92"/>
    </row>
    <row r="19" spans="5:5">
      <c r="E19" s="92"/>
    </row>
    <row r="20" spans="5:5">
      <c r="E20" s="92"/>
    </row>
    <row r="21" spans="5:5">
      <c r="E21" s="92"/>
    </row>
  </sheetData>
  <mergeCells count="1">
    <mergeCell ref="C7:C9"/>
  </mergeCells>
  <hyperlinks>
    <hyperlink ref="C4" location="Indice!A1" display="Indice!A1"/>
  </hyperlink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/>
  <dimension ref="C1:J27"/>
  <sheetViews>
    <sheetView showGridLines="0" showRowColHeaders="0" topLeftCell="A2" zoomScale="106" zoomScaleNormal="106" workbookViewId="0">
      <selection activeCell="J29" sqref="J29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5" width="1.28515625" customWidth="1"/>
    <col min="6" max="6" width="6.7109375" customWidth="1"/>
    <col min="7" max="7" width="22.28515625" customWidth="1"/>
    <col min="8" max="8" width="10" customWidth="1"/>
    <col min="9" max="9" width="22.28515625" customWidth="1"/>
    <col min="10" max="10" width="6.7109375" customWidth="1"/>
  </cols>
  <sheetData>
    <row r="1" spans="3:10" ht="0.6" customHeight="1"/>
    <row r="2" spans="3:10" ht="21" customHeight="1">
      <c r="J2" s="46" t="s">
        <v>30</v>
      </c>
    </row>
    <row r="3" spans="3:10" ht="15" customHeight="1">
      <c r="J3" s="78" t="s">
        <v>302</v>
      </c>
    </row>
    <row r="4" spans="3:10" ht="19.899999999999999" customHeight="1">
      <c r="C4" s="4" t="str">
        <f>Indice!C4</f>
        <v>Demanda de energía eléctrica</v>
      </c>
    </row>
    <row r="5" spans="3:10" ht="12.6" customHeight="1"/>
    <row r="7" spans="3:10">
      <c r="C7" s="353" t="s">
        <v>300</v>
      </c>
      <c r="F7" s="151" t="s">
        <v>72</v>
      </c>
      <c r="G7" s="152"/>
      <c r="H7" s="132"/>
      <c r="I7" s="153" t="s">
        <v>202</v>
      </c>
      <c r="J7" s="152"/>
    </row>
    <row r="8" spans="3:10">
      <c r="C8" s="353"/>
    </row>
    <row r="9" spans="3:10">
      <c r="F9" s="140">
        <v>1049</v>
      </c>
      <c r="G9" s="139" t="s">
        <v>339</v>
      </c>
      <c r="H9" s="357" t="s">
        <v>200</v>
      </c>
      <c r="I9" s="141" t="s">
        <v>341</v>
      </c>
      <c r="J9" s="140">
        <v>18780</v>
      </c>
    </row>
    <row r="10" spans="3:10" s="79" customFormat="1" ht="1.9" customHeight="1">
      <c r="F10" s="146"/>
      <c r="G10" s="147"/>
      <c r="H10" s="357"/>
      <c r="I10" s="148"/>
      <c r="J10" s="149"/>
    </row>
    <row r="11" spans="3:10">
      <c r="F11" s="143">
        <v>1317</v>
      </c>
      <c r="G11" s="144" t="s">
        <v>340</v>
      </c>
      <c r="H11" s="357"/>
      <c r="I11" s="142" t="s">
        <v>342</v>
      </c>
      <c r="J11" s="143">
        <v>26421</v>
      </c>
    </row>
    <row r="12" spans="3:10">
      <c r="F12" s="123"/>
      <c r="G12" s="138"/>
      <c r="H12" s="133"/>
      <c r="I12" s="123"/>
      <c r="J12" s="123"/>
    </row>
    <row r="13" spans="3:10">
      <c r="F13" s="140">
        <v>1404</v>
      </c>
      <c r="G13" s="139" t="s">
        <v>343</v>
      </c>
      <c r="H13" s="357" t="s">
        <v>198</v>
      </c>
      <c r="I13" s="141" t="s">
        <v>345</v>
      </c>
      <c r="J13" s="140">
        <v>26703.614000000001</v>
      </c>
    </row>
    <row r="14" spans="3:10" s="79" customFormat="1" ht="1.9" customHeight="1">
      <c r="F14" s="149"/>
      <c r="G14" s="147"/>
      <c r="H14" s="357"/>
      <c r="I14" s="148"/>
      <c r="J14" s="149"/>
    </row>
    <row r="15" spans="3:10">
      <c r="F15" s="143">
        <v>1375</v>
      </c>
      <c r="G15" s="144" t="s">
        <v>344</v>
      </c>
      <c r="H15" s="357"/>
      <c r="I15" s="142" t="s">
        <v>346</v>
      </c>
      <c r="J15" s="143">
        <v>27223.888999999999</v>
      </c>
    </row>
    <row r="16" spans="3:10">
      <c r="F16" s="123"/>
      <c r="G16" s="138"/>
      <c r="H16" s="133"/>
      <c r="I16" s="123"/>
      <c r="J16" s="123"/>
    </row>
    <row r="17" spans="6:10">
      <c r="F17" s="140">
        <v>38</v>
      </c>
      <c r="G17" s="139" t="s">
        <v>347</v>
      </c>
      <c r="H17" s="357" t="s">
        <v>179</v>
      </c>
      <c r="I17" s="141" t="s">
        <v>349</v>
      </c>
      <c r="J17" s="140">
        <v>692.53499999999997</v>
      </c>
    </row>
    <row r="18" spans="6:10" s="79" customFormat="1" ht="1.9" customHeight="1">
      <c r="F18" s="149"/>
      <c r="G18" s="147"/>
      <c r="H18" s="357"/>
      <c r="I18" s="148"/>
      <c r="J18" s="149"/>
    </row>
    <row r="19" spans="6:10">
      <c r="F19" s="143">
        <v>35</v>
      </c>
      <c r="G19" s="144" t="s">
        <v>348</v>
      </c>
      <c r="H19" s="357"/>
      <c r="I19" s="142" t="s">
        <v>350</v>
      </c>
      <c r="J19" s="143">
        <v>657.32799999999997</v>
      </c>
    </row>
    <row r="20" spans="6:10">
      <c r="F20" s="123"/>
      <c r="G20" s="138"/>
      <c r="H20" s="133"/>
      <c r="I20" s="123"/>
      <c r="J20" s="123"/>
    </row>
    <row r="21" spans="6:10">
      <c r="F21" s="140">
        <v>41</v>
      </c>
      <c r="G21" s="139" t="s">
        <v>351</v>
      </c>
      <c r="H21" s="357" t="s">
        <v>184</v>
      </c>
      <c r="I21" s="141" t="s">
        <v>313</v>
      </c>
      <c r="J21" s="140">
        <v>715.35400000000004</v>
      </c>
    </row>
    <row r="22" spans="6:10" s="79" customFormat="1" ht="1.9" customHeight="1">
      <c r="F22" s="149">
        <v>34</v>
      </c>
      <c r="G22" s="147"/>
      <c r="H22" s="357"/>
      <c r="I22" s="148"/>
      <c r="J22" s="149"/>
    </row>
    <row r="23" spans="6:10">
      <c r="F23" s="143">
        <v>40</v>
      </c>
      <c r="G23" s="145" t="s">
        <v>352</v>
      </c>
      <c r="H23" s="357"/>
      <c r="I23" s="142" t="s">
        <v>281</v>
      </c>
      <c r="J23" s="143">
        <v>762.71199999999999</v>
      </c>
    </row>
    <row r="24" spans="6:10" s="79" customFormat="1">
      <c r="F24" s="149"/>
      <c r="G24" s="150"/>
      <c r="H24" s="156"/>
      <c r="I24" s="148"/>
      <c r="J24" s="149"/>
    </row>
    <row r="26" spans="6:10">
      <c r="F26" s="154" t="s">
        <v>193</v>
      </c>
      <c r="G26" s="132" t="s">
        <v>211</v>
      </c>
    </row>
    <row r="27" spans="6:10">
      <c r="F27" s="155" t="s">
        <v>192</v>
      </c>
      <c r="G27" s="132" t="s">
        <v>212</v>
      </c>
    </row>
  </sheetData>
  <mergeCells count="5">
    <mergeCell ref="H21:H23"/>
    <mergeCell ref="H17:H19"/>
    <mergeCell ref="H13:H15"/>
    <mergeCell ref="H9:H11"/>
    <mergeCell ref="C7:C8"/>
  </mergeCells>
  <hyperlinks>
    <hyperlink ref="C4" location="Indice!A1" display="Indice!A1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C1:E23"/>
  <sheetViews>
    <sheetView showGridLines="0" showRowColHeaders="0" topLeftCell="A2" workbookViewId="0"/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5" ht="0.6" customHeight="1"/>
    <row r="2" spans="3:5" ht="21" customHeight="1">
      <c r="E2" s="46" t="s">
        <v>30</v>
      </c>
    </row>
    <row r="3" spans="3:5" ht="15" customHeight="1">
      <c r="E3" s="78" t="s">
        <v>302</v>
      </c>
    </row>
    <row r="4" spans="3:5" ht="19.899999999999999" customHeight="1">
      <c r="C4" s="4" t="str">
        <f>Indice!C4</f>
        <v>Demanda de energía eléctrica</v>
      </c>
    </row>
    <row r="5" spans="3:5" ht="12.6" customHeight="1"/>
    <row r="7" spans="3:5">
      <c r="C7" s="353" t="s">
        <v>283</v>
      </c>
      <c r="E7" s="92"/>
    </row>
    <row r="8" spans="3:5">
      <c r="C8" s="353"/>
      <c r="E8" s="92"/>
    </row>
    <row r="9" spans="3:5">
      <c r="C9" s="353"/>
      <c r="E9" s="92"/>
    </row>
    <row r="10" spans="3:5">
      <c r="E10" s="92"/>
    </row>
    <row r="11" spans="3:5">
      <c r="E11" s="92"/>
    </row>
    <row r="12" spans="3:5">
      <c r="E12" s="92"/>
    </row>
    <row r="13" spans="3:5">
      <c r="E13" s="92"/>
    </row>
    <row r="14" spans="3:5">
      <c r="E14" s="92"/>
    </row>
    <row r="15" spans="3:5">
      <c r="E15" s="92"/>
    </row>
    <row r="16" spans="3:5">
      <c r="E16" s="92"/>
    </row>
    <row r="17" spans="5:5">
      <c r="E17" s="92"/>
    </row>
    <row r="18" spans="5:5">
      <c r="E18" s="92"/>
    </row>
    <row r="19" spans="5:5">
      <c r="E19" s="92"/>
    </row>
    <row r="20" spans="5:5">
      <c r="E20" s="92"/>
    </row>
    <row r="21" spans="5:5">
      <c r="E21" s="92"/>
    </row>
    <row r="23" spans="5:5">
      <c r="E23" s="342" t="s">
        <v>284</v>
      </c>
    </row>
  </sheetData>
  <mergeCells count="1">
    <mergeCell ref="C7:C9"/>
  </mergeCells>
  <hyperlinks>
    <hyperlink ref="C4" location="Indice!A1" display="Indice!A1"/>
  </hyperlink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51">
    <pageSetUpPr autoPageBreaks="0" fitToPage="1"/>
  </sheetPr>
  <dimension ref="A1:AB844"/>
  <sheetViews>
    <sheetView showGridLines="0" topLeftCell="E811" workbookViewId="0">
      <selection activeCell="Q846" sqref="Q846"/>
    </sheetView>
  </sheetViews>
  <sheetFormatPr baseColWidth="10" defaultColWidth="11.42578125" defaultRowHeight="11.25"/>
  <cols>
    <col min="1" max="1" width="0.140625" style="19" customWidth="1"/>
    <col min="2" max="2" width="5" style="23" customWidth="1"/>
    <col min="3" max="3" width="13.5703125" style="20" customWidth="1"/>
    <col min="4" max="4" width="17.28515625" style="20" customWidth="1"/>
    <col min="5" max="5" width="16.5703125" style="20" customWidth="1"/>
    <col min="6" max="6" width="13.28515625" style="20" customWidth="1"/>
    <col min="7" max="7" width="16.7109375" style="20" customWidth="1"/>
    <col min="8" max="8" width="17.42578125" style="20" customWidth="1"/>
    <col min="9" max="9" width="12.85546875" style="20" customWidth="1"/>
    <col min="10" max="10" width="11.28515625" style="20" customWidth="1"/>
    <col min="11" max="13" width="12.7109375" style="20" bestFit="1" customWidth="1"/>
    <col min="14" max="16384" width="11.42578125" style="20"/>
  </cols>
  <sheetData>
    <row r="1" spans="2:20" s="24" customFormat="1" ht="0.75" customHeight="1">
      <c r="B1" s="23"/>
      <c r="E1" s="25"/>
    </row>
    <row r="2" spans="2:20" s="24" customFormat="1" ht="21" customHeight="1">
      <c r="B2" s="23"/>
      <c r="E2" s="25"/>
      <c r="H2" s="46" t="s">
        <v>30</v>
      </c>
    </row>
    <row r="3" spans="2:20" s="22" customFormat="1" ht="15" customHeight="1">
      <c r="B3" s="23"/>
      <c r="C3" s="5"/>
      <c r="D3" s="368" t="s">
        <v>254</v>
      </c>
      <c r="E3" s="368"/>
      <c r="F3" s="368"/>
      <c r="G3" s="368"/>
      <c r="H3" s="368"/>
    </row>
    <row r="4" spans="2:20" s="22" customFormat="1" ht="19.149999999999999" customHeight="1">
      <c r="B4" s="23"/>
      <c r="C4" s="4" t="str">
        <f>Indice!C4</f>
        <v>Demanda de energía eléctrica</v>
      </c>
      <c r="I4" s="71"/>
      <c r="J4" s="71"/>
      <c r="K4" s="71" t="str">
        <f>C33</f>
        <v>(*) Fuente: INE</v>
      </c>
      <c r="L4" s="71"/>
      <c r="M4" s="71"/>
      <c r="N4" s="71"/>
      <c r="O4" s="71"/>
      <c r="P4" s="71"/>
      <c r="Q4" s="71"/>
      <c r="R4" s="71"/>
      <c r="S4" s="71"/>
    </row>
    <row r="5" spans="2:20" s="22" customFormat="1" ht="0.75" customHeight="1">
      <c r="B5" s="23"/>
      <c r="C5" s="5"/>
      <c r="I5" s="71"/>
      <c r="J5" s="71"/>
      <c r="K5" s="71" t="s">
        <v>118</v>
      </c>
      <c r="L5" s="71"/>
      <c r="M5" s="71"/>
      <c r="N5" s="71"/>
      <c r="O5" s="71"/>
      <c r="P5" s="71"/>
      <c r="Q5" s="71"/>
      <c r="R5" s="71"/>
      <c r="S5" s="71"/>
    </row>
    <row r="6" spans="2:20" ht="20.25" customHeight="1">
      <c r="B6" s="40"/>
      <c r="C6" s="9" t="s">
        <v>108</v>
      </c>
      <c r="D6" s="26"/>
      <c r="E6" s="26"/>
      <c r="F6" s="18"/>
      <c r="I6" s="71"/>
      <c r="J6" s="71"/>
      <c r="K6" s="71" t="s">
        <v>119</v>
      </c>
      <c r="L6" s="71"/>
      <c r="M6" s="71"/>
      <c r="N6" s="71"/>
      <c r="O6" s="71"/>
      <c r="P6" s="71"/>
      <c r="Q6" s="71"/>
      <c r="R6" s="71"/>
      <c r="S6" s="71"/>
    </row>
    <row r="7" spans="2:20" ht="11.25" customHeight="1">
      <c r="C7" s="31" t="s">
        <v>37</v>
      </c>
      <c r="D7" s="30"/>
      <c r="E7"/>
      <c r="F7"/>
      <c r="G7"/>
      <c r="I7" s="71"/>
      <c r="J7" s="71"/>
      <c r="K7" s="263" t="s">
        <v>120</v>
      </c>
      <c r="L7" s="71"/>
      <c r="M7" s="71"/>
      <c r="N7" s="71"/>
      <c r="O7" s="71"/>
      <c r="P7" s="71"/>
      <c r="Q7" s="352" t="s">
        <v>266</v>
      </c>
      <c r="R7" s="71"/>
      <c r="S7" s="71"/>
    </row>
    <row r="8" spans="2:20" ht="11.25" customHeight="1">
      <c r="C8" s="179"/>
      <c r="D8" s="179"/>
      <c r="E8" s="180"/>
      <c r="F8" s="369" t="s">
        <v>35</v>
      </c>
      <c r="G8" s="370"/>
      <c r="H8" s="360" t="s">
        <v>46</v>
      </c>
      <c r="I8" s="359" t="s">
        <v>91</v>
      </c>
      <c r="J8" s="359"/>
      <c r="K8" s="359"/>
      <c r="L8" s="71"/>
      <c r="M8" s="71"/>
      <c r="N8" s="71"/>
      <c r="O8" s="71"/>
      <c r="P8" s="372" t="s">
        <v>109</v>
      </c>
      <c r="Q8" s="372" t="s">
        <v>116</v>
      </c>
      <c r="R8" s="359" t="s">
        <v>267</v>
      </c>
      <c r="S8" s="359"/>
      <c r="T8" s="71"/>
    </row>
    <row r="9" spans="2:20" ht="10.15" customHeight="1">
      <c r="C9" s="181"/>
      <c r="D9" s="182" t="s">
        <v>121</v>
      </c>
      <c r="E9" s="183" t="s">
        <v>122</v>
      </c>
      <c r="F9" s="184" t="s">
        <v>117</v>
      </c>
      <c r="G9" s="185" t="s">
        <v>35</v>
      </c>
      <c r="H9" s="361"/>
      <c r="I9" s="265" t="s">
        <v>218</v>
      </c>
      <c r="J9" s="266" t="s">
        <v>219</v>
      </c>
      <c r="K9" s="71" t="s">
        <v>45</v>
      </c>
      <c r="L9" s="71"/>
      <c r="M9" s="71"/>
      <c r="N9" s="71"/>
      <c r="O9" s="71"/>
      <c r="P9" s="372"/>
      <c r="Q9" s="372"/>
      <c r="R9" s="373" t="s">
        <v>268</v>
      </c>
      <c r="S9" s="373" t="s">
        <v>128</v>
      </c>
      <c r="T9" s="71"/>
    </row>
    <row r="10" spans="2:20" ht="11.25" customHeight="1">
      <c r="C10" s="186">
        <v>1996</v>
      </c>
      <c r="D10" s="187">
        <v>67.483506052962497</v>
      </c>
      <c r="E10" s="188"/>
      <c r="F10" s="188">
        <v>2.5640000000000001</v>
      </c>
      <c r="G10" s="188">
        <v>2.9488872664379828</v>
      </c>
      <c r="H10" s="189">
        <f>P10/1000</f>
        <v>156719.83237409132</v>
      </c>
      <c r="I10" s="264"/>
      <c r="J10" s="374">
        <f t="shared" ref="J10:J30" si="0">$H$32-H10</f>
        <v>96843.36914793562</v>
      </c>
      <c r="K10" s="264"/>
      <c r="L10" s="264"/>
      <c r="M10" s="264"/>
      <c r="N10" s="264"/>
      <c r="O10" s="71"/>
      <c r="P10" s="374">
        <v>156719832.37409133</v>
      </c>
      <c r="Q10" s="375">
        <f>P10/1000000</f>
        <v>156.71983237409134</v>
      </c>
      <c r="R10" s="376"/>
      <c r="S10" s="264"/>
      <c r="T10" s="71"/>
    </row>
    <row r="11" spans="2:20" ht="11.25" customHeight="1">
      <c r="C11" s="186">
        <v>1997</v>
      </c>
      <c r="D11" s="187">
        <v>69.973384015067595</v>
      </c>
      <c r="E11" s="188">
        <f>((D11/D10)-1)*100</f>
        <v>3.6896096657322186</v>
      </c>
      <c r="F11" s="188">
        <v>5.3680000000000003</v>
      </c>
      <c r="G11" s="188">
        <f>((H11/H10)-1)*100</f>
        <v>3.4212337922438829</v>
      </c>
      <c r="H11" s="189">
        <f t="shared" ref="H11:H32" si="1">P11/1000</f>
        <v>162081.5842384217</v>
      </c>
      <c r="I11" s="264"/>
      <c r="J11" s="374">
        <f t="shared" si="0"/>
        <v>91481.617283605243</v>
      </c>
      <c r="K11" s="264"/>
      <c r="L11" s="264"/>
      <c r="M11" s="264"/>
      <c r="N11" s="264"/>
      <c r="O11" s="71"/>
      <c r="P11" s="374">
        <v>162081584.23842171</v>
      </c>
      <c r="Q11" s="375">
        <f t="shared" ref="Q11:Q32" si="2">P11/1000000</f>
        <v>162.0815842384217</v>
      </c>
      <c r="R11" s="376">
        <f t="shared" ref="R11:R28" si="3">+G11/E11</f>
        <v>0.9272617166035434</v>
      </c>
      <c r="S11" s="376">
        <f>+F11/E11</f>
        <v>1.4548964487642349</v>
      </c>
      <c r="T11" s="71"/>
    </row>
    <row r="12" spans="2:20" ht="11.25" customHeight="1">
      <c r="C12" s="186">
        <v>1998</v>
      </c>
      <c r="D12" s="187">
        <v>72.986412275375201</v>
      </c>
      <c r="E12" s="188">
        <f t="shared" ref="E12:E32" si="4">((D12/D11)-1)*100</f>
        <v>4.3059633355145399</v>
      </c>
      <c r="F12" s="188">
        <v>6.2939999999999996</v>
      </c>
      <c r="G12" s="188">
        <f t="shared" ref="G12:G32" si="5">((H12/H11)-1)*100</f>
        <v>7.1337434422125368</v>
      </c>
      <c r="H12" s="189">
        <f t="shared" si="1"/>
        <v>173644.06862506428</v>
      </c>
      <c r="I12" s="264"/>
      <c r="J12" s="374">
        <f t="shared" si="0"/>
        <v>79919.132896962663</v>
      </c>
      <c r="K12" s="264"/>
      <c r="L12" s="264"/>
      <c r="M12" s="264"/>
      <c r="N12" s="264"/>
      <c r="O12" s="71"/>
      <c r="P12" s="374">
        <v>173644068.62506428</v>
      </c>
      <c r="Q12" s="375">
        <f t="shared" si="2"/>
        <v>173.64406862506428</v>
      </c>
      <c r="R12" s="376">
        <f t="shared" si="3"/>
        <v>1.6567125370936517</v>
      </c>
      <c r="S12" s="376">
        <f t="shared" ref="S12:S31" si="6">+F12/E12</f>
        <v>1.4616938207737664</v>
      </c>
      <c r="T12" s="71"/>
    </row>
    <row r="13" spans="2:20" ht="11.25" customHeight="1">
      <c r="C13" s="186">
        <v>1999</v>
      </c>
      <c r="D13" s="187">
        <v>76.259749625645696</v>
      </c>
      <c r="E13" s="188">
        <f t="shared" si="4"/>
        <v>4.4848585486299886</v>
      </c>
      <c r="F13" s="188">
        <v>5.3529999999999998</v>
      </c>
      <c r="G13" s="188">
        <f t="shared" si="5"/>
        <v>6.5513980540834904</v>
      </c>
      <c r="H13" s="189">
        <f t="shared" si="1"/>
        <v>185020.18275799812</v>
      </c>
      <c r="I13" s="264"/>
      <c r="J13" s="374">
        <f t="shared" si="0"/>
        <v>68543.01876402882</v>
      </c>
      <c r="K13" s="264"/>
      <c r="L13" s="264"/>
      <c r="M13" s="264"/>
      <c r="N13" s="264"/>
      <c r="O13" s="71"/>
      <c r="P13" s="374">
        <v>185020182.75799811</v>
      </c>
      <c r="Q13" s="375">
        <f t="shared" si="2"/>
        <v>185.0201827579981</v>
      </c>
      <c r="R13" s="376">
        <f t="shared" si="3"/>
        <v>1.4607814233259993</v>
      </c>
      <c r="S13" s="376">
        <f t="shared" si="6"/>
        <v>1.1935716460076999</v>
      </c>
      <c r="T13" s="71"/>
    </row>
    <row r="14" spans="2:20" ht="11.25" customHeight="1">
      <c r="B14" s="23">
        <v>1995</v>
      </c>
      <c r="C14" s="186">
        <v>2000</v>
      </c>
      <c r="D14" s="187">
        <v>80.293208206152599</v>
      </c>
      <c r="E14" s="188">
        <f t="shared" si="4"/>
        <v>5.2891054590487041</v>
      </c>
      <c r="F14" s="188">
        <v>6.3389999999999995</v>
      </c>
      <c r="G14" s="188">
        <f t="shared" si="5"/>
        <v>5.5613830415246923</v>
      </c>
      <c r="H14" s="189">
        <f t="shared" si="1"/>
        <v>195309.8638252994</v>
      </c>
      <c r="I14" s="264"/>
      <c r="J14" s="374">
        <f t="shared" si="0"/>
        <v>58253.33769672754</v>
      </c>
      <c r="K14" s="264"/>
      <c r="L14" s="264"/>
      <c r="M14" s="264"/>
      <c r="N14" s="264"/>
      <c r="O14" s="71"/>
      <c r="P14" s="374">
        <v>195309863.82529941</v>
      </c>
      <c r="Q14" s="375">
        <f t="shared" si="2"/>
        <v>195.3098638252994</v>
      </c>
      <c r="R14" s="376">
        <f t="shared" si="3"/>
        <v>1.0514789475430426</v>
      </c>
      <c r="S14" s="376">
        <f t="shared" si="6"/>
        <v>1.1985013437678984</v>
      </c>
      <c r="T14" s="71"/>
    </row>
    <row r="15" spans="2:20" ht="11.25" customHeight="1">
      <c r="B15" s="23">
        <v>1995</v>
      </c>
      <c r="C15" s="186">
        <v>2001</v>
      </c>
      <c r="D15" s="187">
        <v>83.505806248065895</v>
      </c>
      <c r="E15" s="188">
        <f t="shared" si="4"/>
        <v>4.0010831721469575</v>
      </c>
      <c r="F15" s="188">
        <v>5.2839999999999998</v>
      </c>
      <c r="G15" s="188">
        <f t="shared" si="5"/>
        <v>5.4908611415195985</v>
      </c>
      <c r="H15" s="189">
        <f t="shared" si="1"/>
        <v>206034.0572436376</v>
      </c>
      <c r="I15" s="264"/>
      <c r="J15" s="374">
        <f t="shared" si="0"/>
        <v>47529.144278389344</v>
      </c>
      <c r="K15" s="264"/>
      <c r="L15" s="264"/>
      <c r="M15" s="264"/>
      <c r="N15" s="264"/>
      <c r="O15" s="71"/>
      <c r="P15" s="374">
        <v>206034057.24363759</v>
      </c>
      <c r="Q15" s="375">
        <f t="shared" si="2"/>
        <v>206.03405724363759</v>
      </c>
      <c r="R15" s="376">
        <f t="shared" si="3"/>
        <v>1.3723436642716014</v>
      </c>
      <c r="S15" s="376">
        <f t="shared" si="6"/>
        <v>1.3206423792396789</v>
      </c>
      <c r="T15" s="71"/>
    </row>
    <row r="16" spans="2:20" ht="11.25" customHeight="1">
      <c r="B16" s="23">
        <v>1995</v>
      </c>
      <c r="C16" s="186">
        <v>2002</v>
      </c>
      <c r="D16" s="187">
        <v>85.910605579711401</v>
      </c>
      <c r="E16" s="188">
        <f t="shared" si="4"/>
        <v>2.8797989501492927</v>
      </c>
      <c r="F16" s="188">
        <v>4.0030000000000001</v>
      </c>
      <c r="G16" s="188">
        <f t="shared" si="5"/>
        <v>2.5601979511211903</v>
      </c>
      <c r="H16" s="189">
        <f t="shared" si="1"/>
        <v>211308.93695580107</v>
      </c>
      <c r="I16" s="264"/>
      <c r="J16" s="374">
        <f t="shared" si="0"/>
        <v>42254.264566225873</v>
      </c>
      <c r="K16" s="264"/>
      <c r="L16" s="264"/>
      <c r="M16" s="264"/>
      <c r="N16" s="264"/>
      <c r="O16" s="71"/>
      <c r="P16" s="374">
        <v>211308936.95580107</v>
      </c>
      <c r="Q16" s="375">
        <f t="shared" si="2"/>
        <v>211.30893695580107</v>
      </c>
      <c r="R16" s="376">
        <f t="shared" si="3"/>
        <v>0.88901968347077365</v>
      </c>
      <c r="S16" s="376">
        <f t="shared" si="6"/>
        <v>1.3900275919582785</v>
      </c>
      <c r="T16" s="71"/>
    </row>
    <row r="17" spans="3:20" ht="11.25" customHeight="1">
      <c r="C17" s="186">
        <v>2003</v>
      </c>
      <c r="D17" s="187">
        <v>88.649057154627599</v>
      </c>
      <c r="E17" s="188">
        <f t="shared" si="4"/>
        <v>3.1875593897139343</v>
      </c>
      <c r="F17" s="188">
        <v>5.4550000000000001</v>
      </c>
      <c r="G17" s="188">
        <f t="shared" si="5"/>
        <v>6.9196277349218294</v>
      </c>
      <c r="H17" s="189">
        <f t="shared" si="1"/>
        <v>225930.72876376318</v>
      </c>
      <c r="I17" s="264"/>
      <c r="J17" s="374">
        <f t="shared" si="0"/>
        <v>27632.472758263757</v>
      </c>
      <c r="K17" s="264"/>
      <c r="L17" s="264"/>
      <c r="M17" s="264"/>
      <c r="N17" s="264"/>
      <c r="O17" s="71"/>
      <c r="P17" s="374">
        <v>225930728.76376319</v>
      </c>
      <c r="Q17" s="375">
        <f t="shared" si="2"/>
        <v>225.9307287637632</v>
      </c>
      <c r="R17" s="376">
        <f t="shared" si="3"/>
        <v>2.1708231561899862</v>
      </c>
      <c r="S17" s="376">
        <f t="shared" si="6"/>
        <v>1.7113406632055117</v>
      </c>
      <c r="T17" s="71"/>
    </row>
    <row r="18" spans="3:20" ht="11.25" customHeight="1">
      <c r="C18" s="186">
        <v>2004</v>
      </c>
      <c r="D18" s="187">
        <v>91.456356737242004</v>
      </c>
      <c r="E18" s="188">
        <f t="shared" si="4"/>
        <v>3.1667562777545788</v>
      </c>
      <c r="F18" s="188">
        <v>4.2240000000000002</v>
      </c>
      <c r="G18" s="188">
        <f t="shared" si="5"/>
        <v>4.7093020715264666</v>
      </c>
      <c r="H18" s="189">
        <f t="shared" si="1"/>
        <v>236570.48925364992</v>
      </c>
      <c r="I18" s="264"/>
      <c r="J18" s="374">
        <f t="shared" si="0"/>
        <v>16992.712268377014</v>
      </c>
      <c r="K18" s="264"/>
      <c r="L18" s="264"/>
      <c r="M18" s="264"/>
      <c r="N18" s="264"/>
      <c r="O18" s="71"/>
      <c r="P18" s="374">
        <v>236570489.25364992</v>
      </c>
      <c r="Q18" s="375">
        <f t="shared" si="2"/>
        <v>236.57048925364992</v>
      </c>
      <c r="R18" s="376">
        <f t="shared" si="3"/>
        <v>1.4871059401090525</v>
      </c>
      <c r="S18" s="376">
        <f t="shared" si="6"/>
        <v>1.3338569910391307</v>
      </c>
      <c r="T18" s="71"/>
    </row>
    <row r="19" spans="3:20" ht="11.25" customHeight="1">
      <c r="C19" s="186">
        <v>2005</v>
      </c>
      <c r="D19" s="187">
        <v>94.861312295413498</v>
      </c>
      <c r="E19" s="188">
        <f t="shared" si="4"/>
        <v>3.7230387035360302</v>
      </c>
      <c r="F19" s="188">
        <v>3.1310000000000002</v>
      </c>
      <c r="G19" s="188">
        <f t="shared" si="5"/>
        <v>4.1643252061972946</v>
      </c>
      <c r="H19" s="189">
        <f t="shared" si="1"/>
        <v>246422.05376806395</v>
      </c>
      <c r="I19" s="264"/>
      <c r="J19" s="374">
        <f t="shared" si="0"/>
        <v>7141.147753962985</v>
      </c>
      <c r="K19" s="264"/>
      <c r="L19" s="264"/>
      <c r="M19" s="264"/>
      <c r="N19" s="264"/>
      <c r="O19" s="71"/>
      <c r="P19" s="374">
        <v>246422053.76806396</v>
      </c>
      <c r="Q19" s="375">
        <f t="shared" si="2"/>
        <v>246.42205376806396</v>
      </c>
      <c r="R19" s="376">
        <f t="shared" si="3"/>
        <v>1.1185285831818359</v>
      </c>
      <c r="S19" s="376">
        <f t="shared" si="6"/>
        <v>0.84097970752392948</v>
      </c>
      <c r="T19" s="71"/>
    </row>
    <row r="20" spans="3:20" ht="11.25" customHeight="1">
      <c r="C20" s="186">
        <v>2006</v>
      </c>
      <c r="D20" s="187">
        <v>98.820943265694794</v>
      </c>
      <c r="E20" s="188">
        <f t="shared" si="4"/>
        <v>4.1741262844333882</v>
      </c>
      <c r="F20" s="188">
        <v>4.617</v>
      </c>
      <c r="G20" s="188">
        <f t="shared" si="5"/>
        <v>3.6047338950173646</v>
      </c>
      <c r="H20" s="189">
        <f t="shared" si="1"/>
        <v>255304.91306503929</v>
      </c>
      <c r="I20" s="264"/>
      <c r="J20" s="374">
        <f t="shared" si="0"/>
        <v>-1741.7115430123522</v>
      </c>
      <c r="K20" s="264"/>
      <c r="L20" s="264"/>
      <c r="M20" s="264"/>
      <c r="N20" s="264"/>
      <c r="O20" s="71"/>
      <c r="P20" s="374">
        <v>255304913.06503928</v>
      </c>
      <c r="Q20" s="375">
        <f t="shared" si="2"/>
        <v>255.30491306503927</v>
      </c>
      <c r="R20" s="376">
        <f t="shared" si="3"/>
        <v>0.86359004241451331</v>
      </c>
      <c r="S20" s="376">
        <f t="shared" si="6"/>
        <v>1.1060997404937711</v>
      </c>
      <c r="T20" s="71"/>
    </row>
    <row r="21" spans="3:20" ht="11.25" customHeight="1">
      <c r="C21" s="186">
        <v>2007</v>
      </c>
      <c r="D21" s="187">
        <v>102.54545167034</v>
      </c>
      <c r="E21" s="188">
        <f t="shared" si="4"/>
        <v>3.7689464212371515</v>
      </c>
      <c r="F21" s="188">
        <f>G54</f>
        <v>3.7605391727710158</v>
      </c>
      <c r="G21" s="188">
        <f t="shared" si="5"/>
        <v>2.8571021619527848</v>
      </c>
      <c r="H21" s="189">
        <f t="shared" si="1"/>
        <v>262599.23525579221</v>
      </c>
      <c r="I21" s="264"/>
      <c r="J21" s="374">
        <f t="shared" si="0"/>
        <v>-9036.0337337652745</v>
      </c>
      <c r="K21" s="264"/>
      <c r="L21" s="264"/>
      <c r="M21" s="264"/>
      <c r="N21" s="264"/>
      <c r="O21" s="71"/>
      <c r="P21" s="374">
        <v>262599235.2557922</v>
      </c>
      <c r="Q21" s="375">
        <f t="shared" si="2"/>
        <v>262.59923525579222</v>
      </c>
      <c r="R21" s="376">
        <f t="shared" si="3"/>
        <v>0.75806388380945589</v>
      </c>
      <c r="S21" s="376">
        <f t="shared" si="6"/>
        <v>0.99776933722942762</v>
      </c>
      <c r="T21" s="71"/>
    </row>
    <row r="22" spans="3:20" ht="11.25" customHeight="1">
      <c r="C22" s="186">
        <v>2008</v>
      </c>
      <c r="D22" s="187">
        <v>103.691585120787</v>
      </c>
      <c r="E22" s="188">
        <f t="shared" si="4"/>
        <v>1.1176833606736158</v>
      </c>
      <c r="F22" s="188">
        <f t="shared" ref="F22:F32" si="7">G55</f>
        <v>0.60849476359865484</v>
      </c>
      <c r="G22" s="188">
        <f t="shared" si="5"/>
        <v>0.73240976077895148</v>
      </c>
      <c r="H22" s="189">
        <f t="shared" si="1"/>
        <v>264522.5376865365</v>
      </c>
      <c r="I22" s="264"/>
      <c r="J22" s="374">
        <f t="shared" si="0"/>
        <v>-10959.336164509557</v>
      </c>
      <c r="K22" s="264"/>
      <c r="L22" s="264"/>
      <c r="M22" s="264"/>
      <c r="N22" s="264"/>
      <c r="O22" s="71"/>
      <c r="P22" s="374">
        <v>264522537.68653652</v>
      </c>
      <c r="Q22" s="375">
        <f t="shared" si="2"/>
        <v>264.52253768653651</v>
      </c>
      <c r="R22" s="376">
        <f t="shared" si="3"/>
        <v>0.65529271218418772</v>
      </c>
      <c r="S22" s="376">
        <f t="shared" si="6"/>
        <v>0.54442499996772031</v>
      </c>
      <c r="T22" s="71"/>
    </row>
    <row r="23" spans="3:20" ht="11.25" customHeight="1">
      <c r="C23" s="186">
        <v>2009</v>
      </c>
      <c r="D23" s="187">
        <v>99.985915545161106</v>
      </c>
      <c r="E23" s="188">
        <f t="shared" si="4"/>
        <v>-3.5737418531207488</v>
      </c>
      <c r="F23" s="188">
        <f t="shared" si="7"/>
        <v>-4.8581783878570262</v>
      </c>
      <c r="G23" s="188">
        <f t="shared" si="5"/>
        <v>-4.4323103303781197</v>
      </c>
      <c r="H23" s="189">
        <f t="shared" si="1"/>
        <v>252798.07792247779</v>
      </c>
      <c r="I23" s="264"/>
      <c r="J23" s="374">
        <f t="shared" si="0"/>
        <v>765.12359954914427</v>
      </c>
      <c r="K23" s="264"/>
      <c r="L23" s="264"/>
      <c r="M23" s="264"/>
      <c r="N23" s="264"/>
      <c r="O23" s="71"/>
      <c r="P23" s="374">
        <v>252798077.92247778</v>
      </c>
      <c r="Q23" s="375">
        <f t="shared" si="2"/>
        <v>252.79807792247777</v>
      </c>
      <c r="R23" s="376">
        <f t="shared" si="3"/>
        <v>1.2402435633417761</v>
      </c>
      <c r="S23" s="376">
        <f t="shared" si="6"/>
        <v>1.3594094334526852</v>
      </c>
      <c r="T23" s="71"/>
    </row>
    <row r="24" spans="3:20" ht="11.25" customHeight="1">
      <c r="C24" s="186">
        <v>2010</v>
      </c>
      <c r="D24" s="187">
        <v>100</v>
      </c>
      <c r="E24" s="188">
        <f t="shared" si="4"/>
        <v>1.4086438837002113E-2</v>
      </c>
      <c r="F24" s="188">
        <f t="shared" si="7"/>
        <v>2.400634218885811</v>
      </c>
      <c r="G24" s="188">
        <f t="shared" si="5"/>
        <v>2.9799084133037557</v>
      </c>
      <c r="H24" s="189">
        <f t="shared" si="1"/>
        <v>260331.22911515992</v>
      </c>
      <c r="I24" s="264"/>
      <c r="J24" s="374">
        <f t="shared" si="0"/>
        <v>-6768.0275931329816</v>
      </c>
      <c r="K24" s="264"/>
      <c r="L24" s="264"/>
      <c r="M24" s="264"/>
      <c r="N24" s="264"/>
      <c r="O24" s="71"/>
      <c r="P24" s="374">
        <v>260331229.11515993</v>
      </c>
      <c r="Q24" s="375">
        <f t="shared" si="2"/>
        <v>260.33122911515994</v>
      </c>
      <c r="R24" s="376"/>
      <c r="S24" s="376"/>
      <c r="T24" s="71"/>
    </row>
    <row r="25" spans="3:20" ht="11.25" customHeight="1">
      <c r="C25" s="186">
        <v>2011</v>
      </c>
      <c r="D25" s="187">
        <v>99.001235041885096</v>
      </c>
      <c r="E25" s="188">
        <f t="shared" si="4"/>
        <v>-0.99876495811490607</v>
      </c>
      <c r="F25" s="188">
        <f t="shared" si="7"/>
        <v>-2.5087383375165251</v>
      </c>
      <c r="G25" s="188">
        <f t="shared" si="5"/>
        <v>-2.0473336951949861</v>
      </c>
      <c r="H25" s="189">
        <f t="shared" si="1"/>
        <v>255001.38014236998</v>
      </c>
      <c r="I25" s="264"/>
      <c r="J25" s="374">
        <f t="shared" si="0"/>
        <v>-1438.1786203430383</v>
      </c>
      <c r="K25" s="264"/>
      <c r="L25" s="264"/>
      <c r="M25" s="264"/>
      <c r="N25" s="264"/>
      <c r="O25" s="71"/>
      <c r="P25" s="374">
        <v>255001380.14236999</v>
      </c>
      <c r="Q25" s="375">
        <f t="shared" si="2"/>
        <v>255.00138014236998</v>
      </c>
      <c r="R25" s="376">
        <f t="shared" si="3"/>
        <v>2.0498653647792917</v>
      </c>
      <c r="S25" s="376">
        <f t="shared" si="6"/>
        <v>2.511840565823996</v>
      </c>
      <c r="T25" s="71"/>
    </row>
    <row r="26" spans="3:20" ht="11.25" customHeight="1">
      <c r="C26" s="186">
        <v>2012</v>
      </c>
      <c r="D26" s="187">
        <v>96.102732912206093</v>
      </c>
      <c r="E26" s="188">
        <f t="shared" si="4"/>
        <v>-2.9277434048703643</v>
      </c>
      <c r="F26" s="188">
        <f t="shared" si="7"/>
        <v>-1.7050793571078193</v>
      </c>
      <c r="G26" s="188">
        <f t="shared" si="5"/>
        <v>-1.2867421870957019</v>
      </c>
      <c r="H26" s="189">
        <f t="shared" si="1"/>
        <v>251720.16980640183</v>
      </c>
      <c r="I26" s="264"/>
      <c r="J26" s="374">
        <f t="shared" si="0"/>
        <v>1843.0317156251112</v>
      </c>
      <c r="K26" s="264"/>
      <c r="L26" s="264"/>
      <c r="M26" s="264"/>
      <c r="N26" s="264"/>
      <c r="O26" s="71"/>
      <c r="P26" s="374">
        <v>251720169.80640182</v>
      </c>
      <c r="Q26" s="375">
        <f t="shared" si="2"/>
        <v>251.72016980640183</v>
      </c>
      <c r="R26" s="376">
        <f t="shared" si="3"/>
        <v>0.43949964500139543</v>
      </c>
      <c r="S26" s="376">
        <f t="shared" si="6"/>
        <v>0.58238688345139233</v>
      </c>
      <c r="T26" s="71"/>
    </row>
    <row r="27" spans="3:20" ht="11.25" customHeight="1">
      <c r="C27" s="186">
        <v>2013</v>
      </c>
      <c r="D27" s="187">
        <v>94.463520099416499</v>
      </c>
      <c r="E27" s="188">
        <f t="shared" si="4"/>
        <v>-1.705688031043906</v>
      </c>
      <c r="F27" s="188">
        <f t="shared" si="7"/>
        <v>-2.2228217045758392</v>
      </c>
      <c r="G27" s="188">
        <f t="shared" si="5"/>
        <v>-2.3040840655225825</v>
      </c>
      <c r="H27" s="189">
        <f t="shared" si="1"/>
        <v>245920.32548418615</v>
      </c>
      <c r="I27" s="264"/>
      <c r="J27" s="374">
        <f t="shared" si="0"/>
        <v>7642.8760378407896</v>
      </c>
      <c r="K27" s="264"/>
      <c r="L27" s="264"/>
      <c r="M27" s="264"/>
      <c r="N27" s="264"/>
      <c r="O27" s="71"/>
      <c r="P27" s="374">
        <v>245920325.48418614</v>
      </c>
      <c r="Q27" s="375">
        <f t="shared" si="2"/>
        <v>245.92032548418615</v>
      </c>
      <c r="R27" s="376">
        <f t="shared" si="3"/>
        <v>1.3508238456199106</v>
      </c>
      <c r="S27" s="376">
        <f t="shared" si="6"/>
        <v>1.3031818621693909</v>
      </c>
      <c r="T27" s="71"/>
    </row>
    <row r="28" spans="3:20" ht="11.25" customHeight="1">
      <c r="C28" s="186">
        <v>2014</v>
      </c>
      <c r="D28" s="187">
        <v>95.767064789189305</v>
      </c>
      <c r="E28" s="188">
        <f t="shared" si="4"/>
        <v>1.3799450712835171</v>
      </c>
      <c r="F28" s="188">
        <f t="shared" si="7"/>
        <v>-0.1257412732204144</v>
      </c>
      <c r="G28" s="188">
        <f t="shared" si="5"/>
        <v>-1.1165703303855801</v>
      </c>
      <c r="H28" s="189">
        <f t="shared" si="1"/>
        <v>243174.45209344209</v>
      </c>
      <c r="I28" s="264"/>
      <c r="J28" s="374">
        <f t="shared" si="0"/>
        <v>10388.749428584852</v>
      </c>
      <c r="K28" s="264"/>
      <c r="L28" s="264"/>
      <c r="M28" s="264"/>
      <c r="N28" s="264"/>
      <c r="O28" s="71"/>
      <c r="P28" s="374">
        <v>243174452.09344208</v>
      </c>
      <c r="Q28" s="375">
        <f t="shared" si="2"/>
        <v>243.17445209344208</v>
      </c>
      <c r="R28" s="376">
        <f t="shared" si="3"/>
        <v>-0.80914114164488704</v>
      </c>
      <c r="S28" s="376">
        <f t="shared" si="6"/>
        <v>-9.1120491559464528E-2</v>
      </c>
      <c r="T28" s="71"/>
    </row>
    <row r="29" spans="3:20" ht="11.25" customHeight="1">
      <c r="C29" s="186">
        <v>2015</v>
      </c>
      <c r="D29" s="187">
        <v>99.257540009088601</v>
      </c>
      <c r="E29" s="188">
        <f t="shared" si="4"/>
        <v>3.6447553525659648</v>
      </c>
      <c r="F29" s="188">
        <f t="shared" si="7"/>
        <v>1.6870463613417597</v>
      </c>
      <c r="G29" s="188">
        <f t="shared" si="5"/>
        <v>1.9720720160641081</v>
      </c>
      <c r="H29" s="189">
        <f t="shared" si="1"/>
        <v>247970.02741339407</v>
      </c>
      <c r="I29" s="264"/>
      <c r="J29" s="374">
        <f t="shared" si="0"/>
        <v>5593.1741086328693</v>
      </c>
      <c r="K29" s="264"/>
      <c r="L29" s="264"/>
      <c r="M29" s="264"/>
      <c r="N29" s="264"/>
      <c r="O29" s="71"/>
      <c r="P29" s="374">
        <v>247970027.41339406</v>
      </c>
      <c r="Q29" s="375">
        <f t="shared" si="2"/>
        <v>247.97002741339406</v>
      </c>
      <c r="R29" s="376">
        <f>+G29/E29</f>
        <v>0.54107116261609667</v>
      </c>
      <c r="S29" s="376">
        <f t="shared" si="6"/>
        <v>0.46286957508795551</v>
      </c>
      <c r="T29" s="71"/>
    </row>
    <row r="30" spans="3:20" ht="11.25" customHeight="1">
      <c r="C30" s="186">
        <v>2016</v>
      </c>
      <c r="D30" s="187">
        <v>102.40648917254801</v>
      </c>
      <c r="E30" s="188">
        <f t="shared" si="4"/>
        <v>3.1725037343974805</v>
      </c>
      <c r="F30" s="188">
        <f t="shared" si="7"/>
        <v>1.3063496734622149E-2</v>
      </c>
      <c r="G30" s="188">
        <f t="shared" si="5"/>
        <v>0.68954404924408408</v>
      </c>
      <c r="H30" s="189">
        <f t="shared" si="1"/>
        <v>249679.88998133203</v>
      </c>
      <c r="I30" s="264"/>
      <c r="J30" s="374">
        <f t="shared" si="0"/>
        <v>3883.3115406949073</v>
      </c>
      <c r="K30" s="264"/>
      <c r="L30" s="264"/>
      <c r="M30" s="264"/>
      <c r="N30" s="264"/>
      <c r="O30" s="71"/>
      <c r="P30" s="374">
        <v>249679889.98133203</v>
      </c>
      <c r="Q30" s="375">
        <f t="shared" si="2"/>
        <v>249.67988998133202</v>
      </c>
      <c r="R30" s="376">
        <f t="shared" ref="R30:R31" si="8">+G30/E30</f>
        <v>0.21735011428600942</v>
      </c>
      <c r="S30" s="376">
        <f t="shared" si="6"/>
        <v>4.1177246201423807E-3</v>
      </c>
      <c r="T30" s="71"/>
    </row>
    <row r="31" spans="3:20" ht="11.25" customHeight="1">
      <c r="C31" s="186">
        <v>2017</v>
      </c>
      <c r="D31" s="187">
        <v>105.457420694909</v>
      </c>
      <c r="E31" s="188">
        <f t="shared" si="4"/>
        <v>2.9792365181276592</v>
      </c>
      <c r="F31" s="188">
        <f t="shared" si="7"/>
        <v>1.640687715691147</v>
      </c>
      <c r="G31" s="188">
        <f t="shared" si="5"/>
        <v>1.1320558128334435</v>
      </c>
      <c r="H31" s="189">
        <f t="shared" si="1"/>
        <v>252506.40568934183</v>
      </c>
      <c r="I31" s="264"/>
      <c r="J31" s="374">
        <f>$H$32-H31</f>
        <v>1056.7958326851076</v>
      </c>
      <c r="K31" s="264"/>
      <c r="L31" s="264"/>
      <c r="M31" s="264"/>
      <c r="N31" s="264"/>
      <c r="O31" s="71"/>
      <c r="P31" s="374">
        <v>252506405.68934184</v>
      </c>
      <c r="Q31" s="375">
        <f t="shared" si="2"/>
        <v>252.50640568934185</v>
      </c>
      <c r="R31" s="376">
        <f t="shared" si="8"/>
        <v>0.3799818530503577</v>
      </c>
      <c r="S31" s="376">
        <f t="shared" si="6"/>
        <v>0.5507074398786771</v>
      </c>
      <c r="T31" s="71"/>
    </row>
    <row r="32" spans="3:20" ht="11.25" customHeight="1">
      <c r="C32" s="190">
        <v>2018</v>
      </c>
      <c r="D32" s="191">
        <v>108.18011354882654</v>
      </c>
      <c r="E32" s="192">
        <f t="shared" si="4"/>
        <v>2.5817935200542763</v>
      </c>
      <c r="F32" s="192">
        <f t="shared" si="7"/>
        <v>0.33935934815256807</v>
      </c>
      <c r="G32" s="192">
        <f t="shared" si="5"/>
        <v>0.41852238552129162</v>
      </c>
      <c r="H32" s="193">
        <f t="shared" si="1"/>
        <v>253563.20152202694</v>
      </c>
      <c r="I32" s="377">
        <f>H32/H22-1</f>
        <v>-4.1430632944768342E-2</v>
      </c>
      <c r="J32" s="374"/>
      <c r="K32" s="264"/>
      <c r="L32" s="264"/>
      <c r="M32" s="264"/>
      <c r="N32" s="264"/>
      <c r="O32" s="71"/>
      <c r="P32" s="374">
        <v>253563201.52202693</v>
      </c>
      <c r="Q32" s="375">
        <f t="shared" si="2"/>
        <v>253.56320152202693</v>
      </c>
      <c r="R32" s="376">
        <f t="shared" ref="R32" si="9">+G32/E32</f>
        <v>0.16210528931550389</v>
      </c>
      <c r="S32" s="376">
        <f t="shared" ref="S32" si="10">+F32/E32</f>
        <v>0.13144325660304307</v>
      </c>
      <c r="T32" s="71"/>
    </row>
    <row r="33" spans="2:18" ht="11.25" customHeight="1">
      <c r="C33" s="41" t="s">
        <v>99</v>
      </c>
      <c r="D33" s="21"/>
      <c r="O33" s="24"/>
      <c r="P33" s="24"/>
      <c r="Q33" s="24"/>
      <c r="R33" s="24"/>
    </row>
    <row r="34" spans="2:18" ht="20.25" customHeight="1">
      <c r="C34" s="64" t="s">
        <v>110</v>
      </c>
      <c r="D34" s="27"/>
      <c r="E34" s="28"/>
      <c r="F34" s="28"/>
      <c r="G34" s="29"/>
      <c r="O34" s="24"/>
      <c r="P34" s="24"/>
      <c r="Q34" s="24"/>
      <c r="R34" s="24"/>
    </row>
    <row r="35" spans="2:18" ht="11.25" customHeight="1">
      <c r="C35" s="179"/>
      <c r="D35" s="194" t="s">
        <v>35</v>
      </c>
      <c r="E35" s="195"/>
      <c r="F35" s="195"/>
      <c r="G35" s="195"/>
      <c r="I35" s="42"/>
    </row>
    <row r="36" spans="2:18" ht="11.25" customHeight="1">
      <c r="C36" s="181"/>
      <c r="D36" s="196" t="s">
        <v>29</v>
      </c>
      <c r="E36" s="196" t="s">
        <v>24</v>
      </c>
      <c r="F36" s="196" t="s">
        <v>25</v>
      </c>
      <c r="G36" s="183" t="s">
        <v>128</v>
      </c>
    </row>
    <row r="37" spans="2:18" ht="11.25" customHeight="1">
      <c r="B37" s="23" t="s">
        <v>2</v>
      </c>
      <c r="C37" s="186" t="s">
        <v>3</v>
      </c>
      <c r="D37" s="197">
        <v>-2.0911449281721395</v>
      </c>
      <c r="E37" s="197">
        <v>1.5060782363353953</v>
      </c>
      <c r="F37" s="197">
        <v>-1.6089130443288746</v>
      </c>
      <c r="G37" s="197">
        <v>-1.9883078432814449</v>
      </c>
      <c r="H37" s="378">
        <f>D37-SUM(E37:G37)</f>
        <v>-2.2768972152142908E-6</v>
      </c>
      <c r="I37" s="53"/>
    </row>
    <row r="38" spans="2:18" ht="11.25" customHeight="1">
      <c r="B38" s="23" t="s">
        <v>4</v>
      </c>
      <c r="C38" s="186" t="s">
        <v>5</v>
      </c>
      <c r="D38" s="197">
        <v>6.5906991743857057</v>
      </c>
      <c r="E38" s="197">
        <v>-0.14002200906282347</v>
      </c>
      <c r="F38" s="197">
        <v>3.6965286851976975</v>
      </c>
      <c r="G38" s="197">
        <v>3.0342141631390263</v>
      </c>
      <c r="H38" s="378">
        <f t="shared" ref="H38:H48" si="11">D38-SUM(E38:G38)</f>
        <v>-2.1664888194550258E-5</v>
      </c>
      <c r="I38" s="53"/>
    </row>
    <row r="39" spans="2:18" ht="11.25" customHeight="1">
      <c r="B39" s="23" t="s">
        <v>6</v>
      </c>
      <c r="C39" s="186" t="s">
        <v>7</v>
      </c>
      <c r="D39" s="197">
        <v>4.6896284027357682</v>
      </c>
      <c r="E39" s="197">
        <v>-2.8296209017101726</v>
      </c>
      <c r="F39" s="197">
        <v>2.3767336850109233</v>
      </c>
      <c r="G39" s="197">
        <v>5.1425055899964489</v>
      </c>
      <c r="H39" s="378">
        <f t="shared" si="11"/>
        <v>1.002943856853733E-5</v>
      </c>
      <c r="I39" s="53"/>
    </row>
    <row r="40" spans="2:18" ht="11.25" customHeight="1">
      <c r="B40" s="23" t="s">
        <v>8</v>
      </c>
      <c r="C40" s="186" t="s">
        <v>9</v>
      </c>
      <c r="D40" s="197">
        <v>5.0771596193056601</v>
      </c>
      <c r="E40" s="197">
        <v>2.2655270585479226</v>
      </c>
      <c r="F40" s="197">
        <v>1.1065058718115361</v>
      </c>
      <c r="G40" s="197">
        <v>1.705131342477606</v>
      </c>
      <c r="H40" s="378">
        <f t="shared" si="11"/>
        <v>-4.6535314046636245E-6</v>
      </c>
      <c r="I40" s="53"/>
    </row>
    <row r="41" spans="2:18" ht="11.25" customHeight="1">
      <c r="B41" s="23" t="s">
        <v>6</v>
      </c>
      <c r="C41" s="186" t="s">
        <v>10</v>
      </c>
      <c r="D41" s="197">
        <v>-0.60014918377936377</v>
      </c>
      <c r="E41" s="197">
        <v>-0.42951372039492508</v>
      </c>
      <c r="F41" s="197">
        <v>-1.5442698125827437</v>
      </c>
      <c r="G41" s="197">
        <v>1.3736121906552268</v>
      </c>
      <c r="H41" s="378">
        <f t="shared" si="11"/>
        <v>2.2158543078187876E-5</v>
      </c>
      <c r="I41" s="53"/>
    </row>
    <row r="42" spans="2:18" ht="11.25" customHeight="1">
      <c r="B42" s="23" t="s">
        <v>11</v>
      </c>
      <c r="C42" s="186" t="s">
        <v>12</v>
      </c>
      <c r="D42" s="197">
        <v>-6.2201004631579071</v>
      </c>
      <c r="E42" s="197">
        <v>-0.48675272991209884</v>
      </c>
      <c r="F42" s="197">
        <v>-2.675934043812545</v>
      </c>
      <c r="G42" s="197">
        <v>-3.0573822720804666</v>
      </c>
      <c r="H42" s="378">
        <f t="shared" si="11"/>
        <v>-3.1417352796658804E-5</v>
      </c>
      <c r="I42" s="53"/>
    </row>
    <row r="43" spans="2:18" ht="11.25" customHeight="1">
      <c r="B43" s="23" t="s">
        <v>11</v>
      </c>
      <c r="C43" s="186" t="s">
        <v>13</v>
      </c>
      <c r="D43" s="197">
        <v>-1.0334684683060424</v>
      </c>
      <c r="E43" s="197">
        <v>-0.71419326372041958</v>
      </c>
      <c r="F43" s="197">
        <v>-0.35405937427115397</v>
      </c>
      <c r="G43" s="197">
        <v>3.4772178506570217E-2</v>
      </c>
      <c r="H43" s="378">
        <f t="shared" si="11"/>
        <v>1.1991178960890636E-5</v>
      </c>
      <c r="I43" s="53"/>
    </row>
    <row r="44" spans="2:18" ht="11.25" customHeight="1">
      <c r="B44" s="23" t="s">
        <v>8</v>
      </c>
      <c r="C44" s="186" t="s">
        <v>14</v>
      </c>
      <c r="D44" s="197">
        <v>0.97391762070098142</v>
      </c>
      <c r="E44" s="197">
        <v>-1.475568644220715</v>
      </c>
      <c r="F44" s="197">
        <v>0.70131582842185569</v>
      </c>
      <c r="G44" s="197">
        <v>1.7481437516535303</v>
      </c>
      <c r="H44" s="378">
        <f t="shared" si="11"/>
        <v>2.6684846310409682E-5</v>
      </c>
      <c r="I44" s="53"/>
    </row>
    <row r="45" spans="2:18" ht="11.25" customHeight="1">
      <c r="B45" s="23" t="s">
        <v>15</v>
      </c>
      <c r="C45" s="186" t="s">
        <v>16</v>
      </c>
      <c r="D45" s="197">
        <v>2.9432591646496808</v>
      </c>
      <c r="E45" s="197">
        <v>-1.8306262218946268</v>
      </c>
      <c r="F45" s="197">
        <v>1.7894521619491233</v>
      </c>
      <c r="G45" s="197">
        <v>2.9844332245951843</v>
      </c>
      <c r="H45" s="378">
        <f t="shared" si="11"/>
        <v>0</v>
      </c>
      <c r="I45" s="53"/>
    </row>
    <row r="46" spans="2:18" ht="11.25" customHeight="1">
      <c r="B46" s="23" t="s">
        <v>17</v>
      </c>
      <c r="C46" s="186" t="s">
        <v>18</v>
      </c>
      <c r="D46" s="197">
        <v>0.66334507573517776</v>
      </c>
      <c r="E46" s="197">
        <v>0.87503781871350883</v>
      </c>
      <c r="F46" s="197">
        <v>-0.22087203760485785</v>
      </c>
      <c r="G46" s="197">
        <v>9.1954996485399398E-3</v>
      </c>
      <c r="H46" s="378">
        <f t="shared" si="11"/>
        <v>-1.6205022013160431E-5</v>
      </c>
      <c r="I46" s="53"/>
    </row>
    <row r="47" spans="2:18" ht="11.25" customHeight="1">
      <c r="B47" s="23" t="s">
        <v>19</v>
      </c>
      <c r="C47" s="186" t="s">
        <v>20</v>
      </c>
      <c r="D47" s="197">
        <v>5.6625445030489274E-2</v>
      </c>
      <c r="E47" s="197">
        <v>-0.44731227499816839</v>
      </c>
      <c r="F47" s="197">
        <v>1.5253383263453379</v>
      </c>
      <c r="G47" s="197">
        <v>-1.0214007737854525</v>
      </c>
      <c r="H47" s="378">
        <f t="shared" si="11"/>
        <v>1.6746877218309919E-7</v>
      </c>
      <c r="I47" s="53"/>
    </row>
    <row r="48" spans="2:18" ht="11.25" customHeight="1">
      <c r="B48" s="23" t="s">
        <v>21</v>
      </c>
      <c r="C48" s="190" t="s">
        <v>22</v>
      </c>
      <c r="D48" s="198">
        <v>-4.4095784844448644</v>
      </c>
      <c r="E48" s="198">
        <v>2.0645999340766945</v>
      </c>
      <c r="F48" s="198">
        <v>-1.5551688012934259</v>
      </c>
      <c r="G48" s="198">
        <v>-4.9190231934493793</v>
      </c>
      <c r="H48" s="378">
        <f t="shared" si="11"/>
        <v>1.3576221245870101E-5</v>
      </c>
      <c r="I48" s="53"/>
    </row>
    <row r="49" spans="3:12" ht="11.25" customHeight="1">
      <c r="H49" s="71"/>
      <c r="J49" s="69"/>
      <c r="K49" s="69"/>
      <c r="L49" s="69"/>
    </row>
    <row r="50" spans="3:12" ht="11.25" customHeight="1">
      <c r="C50" s="65" t="s">
        <v>123</v>
      </c>
      <c r="D50"/>
      <c r="E50"/>
      <c r="F50"/>
      <c r="G50"/>
      <c r="H50" s="71"/>
      <c r="J50" s="69"/>
      <c r="K50" s="69"/>
      <c r="L50" s="69"/>
    </row>
    <row r="51" spans="3:12" ht="11.25" customHeight="1">
      <c r="C51" s="65" t="s">
        <v>124</v>
      </c>
      <c r="D51"/>
      <c r="E51"/>
      <c r="F51"/>
      <c r="G51"/>
      <c r="H51" s="71"/>
      <c r="J51" s="69"/>
      <c r="K51" s="69"/>
      <c r="L51" s="69"/>
    </row>
    <row r="52" spans="3:12" ht="11.25" customHeight="1">
      <c r="C52" s="271"/>
      <c r="D52" s="271"/>
      <c r="E52" s="371" t="s">
        <v>125</v>
      </c>
      <c r="F52" s="371"/>
      <c r="G52" s="371"/>
      <c r="H52" s="71"/>
      <c r="J52" s="69"/>
      <c r="K52" s="69"/>
      <c r="L52" s="69"/>
    </row>
    <row r="53" spans="3:12" ht="12" customHeight="1">
      <c r="C53" s="262" t="s">
        <v>126</v>
      </c>
      <c r="D53" s="262" t="s">
        <v>127</v>
      </c>
      <c r="E53" s="262" t="s">
        <v>24</v>
      </c>
      <c r="F53" s="262" t="s">
        <v>25</v>
      </c>
      <c r="G53" s="262" t="s">
        <v>128</v>
      </c>
      <c r="H53" s="71"/>
      <c r="J53" s="69"/>
      <c r="K53" s="69"/>
      <c r="L53" s="69"/>
    </row>
    <row r="54" spans="3:12" ht="12" customHeight="1">
      <c r="C54" s="158">
        <v>2007</v>
      </c>
      <c r="D54" s="269">
        <f t="shared" ref="D54:D65" si="12">G21</f>
        <v>2.8571021619527848</v>
      </c>
      <c r="E54" s="269">
        <v>0.3076443661195194</v>
      </c>
      <c r="F54" s="269">
        <v>-1.2110813769377504</v>
      </c>
      <c r="G54" s="269">
        <v>3.7605391727710158</v>
      </c>
      <c r="H54" s="376">
        <f>D54-SUM(E54:G54)</f>
        <v>0</v>
      </c>
      <c r="J54" s="69"/>
      <c r="K54" s="69"/>
      <c r="L54" s="69"/>
    </row>
    <row r="55" spans="3:12" ht="12" customHeight="1">
      <c r="C55" s="158">
        <v>2008</v>
      </c>
      <c r="D55" s="269">
        <f t="shared" si="12"/>
        <v>0.73240976077895148</v>
      </c>
      <c r="E55" s="269">
        <v>2.9972381983722762E-2</v>
      </c>
      <c r="F55" s="269">
        <v>0.10451132712450129</v>
      </c>
      <c r="G55" s="269">
        <v>0.60849476359865484</v>
      </c>
      <c r="H55" s="376">
        <f>D55-SUM(E55:G55)</f>
        <v>-1.056871192792741E-2</v>
      </c>
      <c r="J55" s="69"/>
      <c r="K55" s="69"/>
      <c r="L55" s="69"/>
    </row>
    <row r="56" spans="3:12" ht="12" customHeight="1">
      <c r="C56" s="158">
        <v>2009</v>
      </c>
      <c r="D56" s="269">
        <f t="shared" si="12"/>
        <v>-4.4323103303781197</v>
      </c>
      <c r="E56" s="269">
        <v>-0.67228241373440412</v>
      </c>
      <c r="F56" s="269">
        <v>1.098150471213299</v>
      </c>
      <c r="G56" s="269">
        <v>-4.8581783878570262</v>
      </c>
      <c r="H56" s="376">
        <f>D56-SUM(E56:G56)</f>
        <v>1.1546319456101628E-14</v>
      </c>
      <c r="J56" s="69"/>
      <c r="K56" s="69"/>
      <c r="L56" s="69"/>
    </row>
    <row r="57" spans="3:12" ht="12" customHeight="1">
      <c r="C57" s="158">
        <v>2010</v>
      </c>
      <c r="D57" s="269">
        <f t="shared" si="12"/>
        <v>2.9799084133037557</v>
      </c>
      <c r="E57" s="269">
        <v>0.19966071809356389</v>
      </c>
      <c r="F57" s="269">
        <v>0.37961347632440301</v>
      </c>
      <c r="G57" s="269">
        <v>2.400634218885811</v>
      </c>
      <c r="H57" s="376">
        <f t="shared" ref="H57:H65" si="13">D57-SUM(E57:G57)</f>
        <v>-2.2204460492503131E-14</v>
      </c>
      <c r="J57" s="69"/>
      <c r="K57" s="69"/>
      <c r="L57" s="69"/>
    </row>
    <row r="58" spans="3:12" ht="12" customHeight="1">
      <c r="C58" s="158">
        <v>2011</v>
      </c>
      <c r="D58" s="269">
        <f t="shared" si="12"/>
        <v>-2.0473336951949861</v>
      </c>
      <c r="E58" s="269">
        <v>1.3518389180399937</v>
      </c>
      <c r="F58" s="269">
        <v>-0.89043427571845468</v>
      </c>
      <c r="G58" s="269">
        <v>-2.5087383375165251</v>
      </c>
      <c r="H58" s="376">
        <f t="shared" si="13"/>
        <v>0</v>
      </c>
      <c r="J58" s="69"/>
      <c r="K58" s="69"/>
      <c r="L58" s="69"/>
    </row>
    <row r="59" spans="3:12" ht="12" customHeight="1">
      <c r="C59" s="158">
        <v>2012</v>
      </c>
      <c r="D59" s="269">
        <f t="shared" si="12"/>
        <v>-1.2867421870957019</v>
      </c>
      <c r="E59" s="269">
        <v>-0.27523301080143447</v>
      </c>
      <c r="F59" s="269">
        <v>0.68949173000316666</v>
      </c>
      <c r="G59" s="269">
        <v>-1.7050793571078193</v>
      </c>
      <c r="H59" s="376">
        <f t="shared" si="13"/>
        <v>4.0784508103852701E-3</v>
      </c>
      <c r="J59" s="69"/>
      <c r="K59" s="69"/>
      <c r="L59" s="69"/>
    </row>
    <row r="60" spans="3:12" ht="12" customHeight="1">
      <c r="C60" s="158">
        <v>2013</v>
      </c>
      <c r="D60" s="269">
        <f t="shared" si="12"/>
        <v>-2.3040840655225825</v>
      </c>
      <c r="E60" s="269">
        <v>0.19281581100265566</v>
      </c>
      <c r="F60" s="269">
        <v>-0.27206283069688419</v>
      </c>
      <c r="G60" s="269">
        <v>-2.2228217045758392</v>
      </c>
      <c r="H60" s="376">
        <f t="shared" si="13"/>
        <v>-2.0153412525147907E-3</v>
      </c>
      <c r="J60" s="69"/>
      <c r="K60" s="69"/>
      <c r="L60" s="69"/>
    </row>
    <row r="61" spans="3:12" ht="12" customHeight="1">
      <c r="C61" s="158">
        <v>2014</v>
      </c>
      <c r="D61" s="269">
        <f t="shared" si="12"/>
        <v>-1.1165703303855801</v>
      </c>
      <c r="E61" s="269">
        <v>-3.0730600920070295E-3</v>
      </c>
      <c r="F61" s="269">
        <v>-0.98836652267776381</v>
      </c>
      <c r="G61" s="269">
        <v>-0.1257412732204144</v>
      </c>
      <c r="H61" s="376">
        <f t="shared" si="13"/>
        <v>6.1052560460517213E-4</v>
      </c>
      <c r="J61" s="69"/>
      <c r="K61" s="69"/>
      <c r="L61" s="69"/>
    </row>
    <row r="62" spans="3:12" ht="12" customHeight="1">
      <c r="C62" s="158">
        <v>2015</v>
      </c>
      <c r="D62" s="269">
        <f t="shared" si="12"/>
        <v>1.9720720160641081</v>
      </c>
      <c r="E62" s="269">
        <v>-6.0843878812311125E-2</v>
      </c>
      <c r="F62" s="269">
        <v>0.35936597688595029</v>
      </c>
      <c r="G62" s="269">
        <v>1.6870463613417597</v>
      </c>
      <c r="H62" s="376">
        <f t="shared" si="13"/>
        <v>-1.3496443351290743E-2</v>
      </c>
      <c r="J62" s="69"/>
      <c r="K62" s="69"/>
      <c r="L62" s="69"/>
    </row>
    <row r="63" spans="3:12" ht="11.25" customHeight="1">
      <c r="C63" s="158">
        <v>2016</v>
      </c>
      <c r="D63" s="269">
        <f t="shared" si="12"/>
        <v>0.68954404924408408</v>
      </c>
      <c r="E63" s="269">
        <v>0.58438696235036947</v>
      </c>
      <c r="F63" s="269">
        <v>9.2093590159092464E-2</v>
      </c>
      <c r="G63" s="269">
        <v>1.3063496734622149E-2</v>
      </c>
      <c r="H63" s="376">
        <f t="shared" si="13"/>
        <v>0</v>
      </c>
      <c r="J63" s="69"/>
      <c r="K63" s="69"/>
      <c r="L63" s="69"/>
    </row>
    <row r="64" spans="3:12" ht="11.25" customHeight="1">
      <c r="C64" s="158">
        <v>2017</v>
      </c>
      <c r="D64" s="269">
        <f t="shared" si="12"/>
        <v>1.1320558128334435</v>
      </c>
      <c r="E64" s="269">
        <v>-0.34214636765030892</v>
      </c>
      <c r="F64" s="269">
        <v>-0.16648553520739462</v>
      </c>
      <c r="G64" s="269">
        <v>1.640687715691147</v>
      </c>
      <c r="H64" s="376">
        <f t="shared" si="13"/>
        <v>0</v>
      </c>
      <c r="J64" s="69"/>
      <c r="K64" s="69"/>
      <c r="L64" s="69"/>
    </row>
    <row r="65" spans="3:13" ht="11.25" customHeight="1">
      <c r="C65" s="159">
        <v>2018</v>
      </c>
      <c r="D65" s="169">
        <f t="shared" si="12"/>
        <v>0.41852238552129162</v>
      </c>
      <c r="E65" s="169">
        <v>-0.10859793289856867</v>
      </c>
      <c r="F65" s="169">
        <v>0.18776097026729222</v>
      </c>
      <c r="G65" s="169">
        <v>0.33935934815256807</v>
      </c>
      <c r="H65" s="376">
        <f t="shared" si="13"/>
        <v>0</v>
      </c>
      <c r="J65" s="69"/>
      <c r="K65" s="69"/>
      <c r="L65" s="69"/>
    </row>
    <row r="66" spans="3:13" ht="11.25" customHeight="1">
      <c r="C66" s="270"/>
      <c r="J66" s="69"/>
      <c r="K66" s="69"/>
      <c r="L66" s="69"/>
    </row>
    <row r="67" spans="3:13" ht="20.25" customHeight="1">
      <c r="C67" s="31" t="s">
        <v>92</v>
      </c>
      <c r="D67" s="27"/>
      <c r="E67" s="27"/>
      <c r="F67" s="27"/>
      <c r="G67" s="27"/>
      <c r="H67" s="27"/>
      <c r="I67" s="27"/>
      <c r="J67" s="27"/>
      <c r="K67" s="27"/>
      <c r="L67" s="27"/>
    </row>
    <row r="68" spans="3:13" ht="11.25" customHeight="1">
      <c r="C68" s="199"/>
      <c r="D68" s="199">
        <v>2010</v>
      </c>
      <c r="E68" s="199">
        <v>2011</v>
      </c>
      <c r="F68" s="199">
        <v>2012</v>
      </c>
      <c r="G68" s="199">
        <v>2013</v>
      </c>
      <c r="H68" s="199">
        <v>2014</v>
      </c>
      <c r="I68" s="199">
        <v>2015</v>
      </c>
      <c r="J68" s="199">
        <v>2016</v>
      </c>
      <c r="K68" s="199">
        <v>2017</v>
      </c>
      <c r="L68" s="199">
        <v>2018</v>
      </c>
      <c r="M68" s="47"/>
    </row>
    <row r="69" spans="3:13" ht="11.25" customHeight="1">
      <c r="C69" s="200" t="s">
        <v>27</v>
      </c>
      <c r="D69" s="201" t="s">
        <v>47</v>
      </c>
      <c r="E69" s="201" t="s">
        <v>51</v>
      </c>
      <c r="F69" s="201" t="s">
        <v>69</v>
      </c>
      <c r="G69" s="201" t="s">
        <v>95</v>
      </c>
      <c r="H69" s="201" t="s">
        <v>100</v>
      </c>
      <c r="I69" s="201" t="s">
        <v>114</v>
      </c>
      <c r="J69" s="201" t="s">
        <v>264</v>
      </c>
      <c r="K69" s="201" t="s">
        <v>279</v>
      </c>
      <c r="L69" s="201" t="s">
        <v>307</v>
      </c>
      <c r="M69" s="47"/>
    </row>
    <row r="70" spans="3:13" ht="11.25" customHeight="1">
      <c r="C70" s="202">
        <v>1</v>
      </c>
      <c r="D70" s="189">
        <v>30816.7</v>
      </c>
      <c r="E70" s="189">
        <v>29651.3</v>
      </c>
      <c r="F70" s="189">
        <v>28932.6</v>
      </c>
      <c r="G70" s="189">
        <v>29090.7</v>
      </c>
      <c r="H70" s="189">
        <v>28309</v>
      </c>
      <c r="I70" s="189">
        <v>29734.871999999999</v>
      </c>
      <c r="J70" s="189">
        <v>30272.834999999999</v>
      </c>
      <c r="K70" s="189">
        <v>29631.804</v>
      </c>
      <c r="L70" s="189">
        <v>29948.2</v>
      </c>
      <c r="M70"/>
    </row>
    <row r="71" spans="3:13" ht="11.25" customHeight="1">
      <c r="C71" s="202">
        <v>2</v>
      </c>
      <c r="D71" s="189">
        <v>27484.7</v>
      </c>
      <c r="E71" s="189">
        <v>26677.1</v>
      </c>
      <c r="F71" s="189">
        <v>26096.7</v>
      </c>
      <c r="G71" s="189">
        <v>26345.1</v>
      </c>
      <c r="H71" s="189">
        <v>25917</v>
      </c>
      <c r="I71" s="189">
        <v>27495.386999999999</v>
      </c>
      <c r="J71" s="189">
        <v>28184.644</v>
      </c>
      <c r="K71" s="189">
        <v>27301.991000000002</v>
      </c>
      <c r="L71" s="189">
        <v>27600.365000000002</v>
      </c>
      <c r="M71"/>
    </row>
    <row r="72" spans="3:13" ht="11.25" customHeight="1">
      <c r="C72" s="202">
        <v>3</v>
      </c>
      <c r="D72" s="189">
        <v>25697.7</v>
      </c>
      <c r="E72" s="189">
        <v>25025.3</v>
      </c>
      <c r="F72" s="189">
        <v>24672.3</v>
      </c>
      <c r="G72" s="189">
        <v>24806.7</v>
      </c>
      <c r="H72" s="189">
        <v>24688</v>
      </c>
      <c r="I72" s="189">
        <v>25998.396000000001</v>
      </c>
      <c r="J72" s="189">
        <v>26674.001</v>
      </c>
      <c r="K72" s="189">
        <v>25943.218000000001</v>
      </c>
      <c r="L72" s="189">
        <v>26369.02</v>
      </c>
      <c r="M72"/>
    </row>
    <row r="73" spans="3:13" ht="11.25" customHeight="1">
      <c r="C73" s="202">
        <v>4</v>
      </c>
      <c r="D73" s="189">
        <v>24595.8</v>
      </c>
      <c r="E73" s="189">
        <v>24488.7</v>
      </c>
      <c r="F73" s="189">
        <v>23920.799999999999</v>
      </c>
      <c r="G73" s="189">
        <v>24466</v>
      </c>
      <c r="H73" s="189">
        <v>24031</v>
      </c>
      <c r="I73" s="189">
        <v>25549.628000000001</v>
      </c>
      <c r="J73" s="189">
        <v>25966.913</v>
      </c>
      <c r="K73" s="189">
        <v>25543.609</v>
      </c>
      <c r="L73" s="189">
        <v>25824.162</v>
      </c>
      <c r="M73"/>
    </row>
    <row r="74" spans="3:13" ht="11.25" customHeight="1">
      <c r="C74" s="202">
        <v>5</v>
      </c>
      <c r="D74" s="189">
        <v>24136</v>
      </c>
      <c r="E74" s="189">
        <v>24453.4</v>
      </c>
      <c r="F74" s="189">
        <v>23803.1</v>
      </c>
      <c r="G74" s="189">
        <v>24373.7</v>
      </c>
      <c r="H74" s="189">
        <v>24014</v>
      </c>
      <c r="I74" s="189">
        <v>25157.383999999998</v>
      </c>
      <c r="J74" s="189">
        <v>25634.508000000002</v>
      </c>
      <c r="K74" s="189">
        <v>25425.165000000001</v>
      </c>
      <c r="L74" s="189">
        <v>25674.05</v>
      </c>
      <c r="M74"/>
    </row>
    <row r="75" spans="3:13" ht="11.25" customHeight="1">
      <c r="C75" s="202">
        <v>6</v>
      </c>
      <c r="D75" s="189">
        <v>24831.599999999999</v>
      </c>
      <c r="E75" s="189">
        <v>25367.9</v>
      </c>
      <c r="F75" s="189">
        <v>24554.799999999999</v>
      </c>
      <c r="G75" s="189">
        <v>25127.8</v>
      </c>
      <c r="H75" s="189">
        <v>24637</v>
      </c>
      <c r="I75" s="189">
        <v>25926.485000000001</v>
      </c>
      <c r="J75" s="189">
        <v>25767.664000000001</v>
      </c>
      <c r="K75" s="189">
        <v>26017.829000000002</v>
      </c>
      <c r="L75" s="189">
        <v>26294.456999999999</v>
      </c>
      <c r="M75"/>
    </row>
    <row r="76" spans="3:13" ht="11.25" customHeight="1">
      <c r="C76" s="202">
        <v>7</v>
      </c>
      <c r="D76" s="189">
        <v>27674.3</v>
      </c>
      <c r="E76" s="189">
        <v>28887.1</v>
      </c>
      <c r="F76" s="189">
        <v>28409.200000000001</v>
      </c>
      <c r="G76" s="189">
        <v>28223.5</v>
      </c>
      <c r="H76" s="189">
        <v>27166</v>
      </c>
      <c r="I76" s="189">
        <v>28654.249</v>
      </c>
      <c r="J76" s="189">
        <v>27545.268</v>
      </c>
      <c r="K76" s="189">
        <v>28665.567999999999</v>
      </c>
      <c r="L76" s="189">
        <v>29171.115000000002</v>
      </c>
      <c r="M76"/>
    </row>
    <row r="77" spans="3:13" ht="11.25" customHeight="1">
      <c r="C77" s="202">
        <v>8</v>
      </c>
      <c r="D77" s="189">
        <v>34157.5</v>
      </c>
      <c r="E77" s="189">
        <v>33720.5</v>
      </c>
      <c r="F77" s="189">
        <v>33836.300000000003</v>
      </c>
      <c r="G77" s="189">
        <v>33441.1</v>
      </c>
      <c r="H77" s="189">
        <v>32087</v>
      </c>
      <c r="I77" s="189">
        <v>33637.370000000003</v>
      </c>
      <c r="J77" s="189">
        <v>30011.603999999999</v>
      </c>
      <c r="K77" s="189">
        <v>33897.599000000002</v>
      </c>
      <c r="L77" s="189">
        <v>34275.72</v>
      </c>
      <c r="M77"/>
    </row>
    <row r="78" spans="3:13" ht="11.25" customHeight="1">
      <c r="C78" s="202">
        <v>9</v>
      </c>
      <c r="D78" s="189">
        <v>39271.1</v>
      </c>
      <c r="E78" s="189">
        <v>39412.9</v>
      </c>
      <c r="F78" s="189">
        <v>38434.5</v>
      </c>
      <c r="G78" s="189">
        <v>36519.9</v>
      </c>
      <c r="H78" s="189">
        <v>35251</v>
      </c>
      <c r="I78" s="189">
        <v>36527.307999999997</v>
      </c>
      <c r="J78" s="189">
        <v>31958.379000000001</v>
      </c>
      <c r="K78" s="189">
        <v>37667.61</v>
      </c>
      <c r="L78" s="189">
        <v>37469.413999999997</v>
      </c>
      <c r="M78"/>
    </row>
    <row r="79" spans="3:13" ht="11.25" customHeight="1">
      <c r="C79" s="202">
        <v>10</v>
      </c>
      <c r="D79" s="189">
        <v>40755.9</v>
      </c>
      <c r="E79" s="189">
        <v>40742</v>
      </c>
      <c r="F79" s="189">
        <v>40347.199999999997</v>
      </c>
      <c r="G79" s="189">
        <v>37551.699999999997</v>
      </c>
      <c r="H79" s="189">
        <v>36570</v>
      </c>
      <c r="I79" s="189">
        <v>38097.336000000003</v>
      </c>
      <c r="J79" s="189">
        <v>34314.942000000003</v>
      </c>
      <c r="K79" s="189">
        <v>39131.94</v>
      </c>
      <c r="L79" s="189">
        <v>38995.199000000001</v>
      </c>
      <c r="M79"/>
    </row>
    <row r="80" spans="3:13" ht="11.25" customHeight="1">
      <c r="C80" s="202">
        <v>11</v>
      </c>
      <c r="D80" s="189">
        <v>42337.2</v>
      </c>
      <c r="E80" s="189">
        <v>41677.599999999999</v>
      </c>
      <c r="F80" s="189">
        <v>41465.599999999999</v>
      </c>
      <c r="G80" s="189">
        <v>38383.9</v>
      </c>
      <c r="H80" s="189">
        <v>37219</v>
      </c>
      <c r="I80" s="189">
        <v>38791.629999999997</v>
      </c>
      <c r="J80" s="189">
        <v>36048.141000000003</v>
      </c>
      <c r="K80" s="189">
        <v>39840.921999999999</v>
      </c>
      <c r="L80" s="189">
        <v>39628.154000000002</v>
      </c>
      <c r="M80"/>
    </row>
    <row r="81" spans="3:14" ht="11.25" customHeight="1">
      <c r="C81" s="202">
        <v>12</v>
      </c>
      <c r="D81" s="189">
        <v>42907.7</v>
      </c>
      <c r="E81" s="189">
        <v>41861</v>
      </c>
      <c r="F81" s="189">
        <v>41620.9</v>
      </c>
      <c r="G81" s="189">
        <v>37958.199999999997</v>
      </c>
      <c r="H81" s="189">
        <v>37155</v>
      </c>
      <c r="I81" s="189">
        <v>38741.523999999998</v>
      </c>
      <c r="J81" s="189">
        <v>37514.11</v>
      </c>
      <c r="K81" s="189">
        <v>39867.508000000002</v>
      </c>
      <c r="L81" s="189">
        <v>39398.097000000002</v>
      </c>
      <c r="M81"/>
    </row>
    <row r="82" spans="3:14" ht="11.25" customHeight="1">
      <c r="C82" s="202">
        <v>13</v>
      </c>
      <c r="D82" s="189">
        <v>42294.8</v>
      </c>
      <c r="E82" s="189">
        <v>41097.300000000003</v>
      </c>
      <c r="F82" s="189">
        <v>40745.599999999999</v>
      </c>
      <c r="G82" s="189">
        <v>37405.199999999997</v>
      </c>
      <c r="H82" s="189">
        <v>37025</v>
      </c>
      <c r="I82" s="189">
        <v>38556.813000000002</v>
      </c>
      <c r="J82" s="189">
        <v>39048.542999999998</v>
      </c>
      <c r="K82" s="189">
        <v>39653.468999999997</v>
      </c>
      <c r="L82" s="189">
        <v>38909.205999999998</v>
      </c>
      <c r="M82"/>
    </row>
    <row r="83" spans="3:14" ht="11.25" customHeight="1">
      <c r="C83" s="202">
        <v>14</v>
      </c>
      <c r="D83" s="189">
        <v>41671.699999999997</v>
      </c>
      <c r="E83" s="189">
        <v>40364.1</v>
      </c>
      <c r="F83" s="189">
        <v>39671.4</v>
      </c>
      <c r="G83" s="189">
        <v>37263.199999999997</v>
      </c>
      <c r="H83" s="189">
        <v>36814</v>
      </c>
      <c r="I83" s="189">
        <v>38534.690999999999</v>
      </c>
      <c r="J83" s="189">
        <v>40143.993999999999</v>
      </c>
      <c r="K83" s="189">
        <v>39484.146999999997</v>
      </c>
      <c r="L83" s="189">
        <v>38791.762999999999</v>
      </c>
      <c r="M83"/>
    </row>
    <row r="84" spans="3:14" ht="11.25" customHeight="1">
      <c r="C84" s="202">
        <v>15</v>
      </c>
      <c r="D84" s="189">
        <v>39942.800000000003</v>
      </c>
      <c r="E84" s="189">
        <v>38626.6</v>
      </c>
      <c r="F84" s="189">
        <v>38499.5</v>
      </c>
      <c r="G84" s="189">
        <v>35494.5</v>
      </c>
      <c r="H84" s="189">
        <v>35513</v>
      </c>
      <c r="I84" s="189">
        <v>37091.449000000001</v>
      </c>
      <c r="J84" s="189">
        <v>39824.531000000003</v>
      </c>
      <c r="K84" s="189">
        <v>38300.010999999999</v>
      </c>
      <c r="L84" s="189">
        <v>37647.99</v>
      </c>
      <c r="M84"/>
    </row>
    <row r="85" spans="3:14" ht="11.25" customHeight="1">
      <c r="C85" s="202">
        <v>16</v>
      </c>
      <c r="D85" s="189">
        <v>39336.300000000003</v>
      </c>
      <c r="E85" s="189">
        <v>38154.800000000003</v>
      </c>
      <c r="F85" s="189">
        <v>38146.1</v>
      </c>
      <c r="G85" s="189">
        <v>35271.599999999999</v>
      </c>
      <c r="H85" s="189">
        <v>34944</v>
      </c>
      <c r="I85" s="189">
        <v>36773.593999999997</v>
      </c>
      <c r="J85" s="189">
        <v>39657.337</v>
      </c>
      <c r="K85" s="189">
        <v>37795.743999999999</v>
      </c>
      <c r="L85" s="189">
        <v>37236.152000000002</v>
      </c>
      <c r="M85"/>
    </row>
    <row r="86" spans="3:14" ht="11.25" customHeight="1">
      <c r="C86" s="202">
        <v>17</v>
      </c>
      <c r="D86" s="189">
        <v>39221.1</v>
      </c>
      <c r="E86" s="189">
        <v>38409.1</v>
      </c>
      <c r="F86" s="189">
        <v>38122.699999999997</v>
      </c>
      <c r="G86" s="189">
        <v>35716.5</v>
      </c>
      <c r="H86" s="189">
        <v>34965</v>
      </c>
      <c r="I86" s="189">
        <v>36599.593999999997</v>
      </c>
      <c r="J86" s="189">
        <v>39724.39</v>
      </c>
      <c r="K86" s="189">
        <v>37685.932000000001</v>
      </c>
      <c r="L86" s="189">
        <v>36953.686000000002</v>
      </c>
      <c r="M86"/>
    </row>
    <row r="87" spans="3:14" ht="11.25" customHeight="1">
      <c r="C87" s="202">
        <v>18</v>
      </c>
      <c r="D87" s="189">
        <v>40727.599999999999</v>
      </c>
      <c r="E87" s="189">
        <v>39839.4</v>
      </c>
      <c r="F87" s="189">
        <v>38554.6</v>
      </c>
      <c r="G87" s="189">
        <v>35299.800000000003</v>
      </c>
      <c r="H87" s="189">
        <v>35369</v>
      </c>
      <c r="I87" s="189">
        <v>36927.99</v>
      </c>
      <c r="J87" s="189">
        <v>39509.758999999998</v>
      </c>
      <c r="K87" s="189">
        <v>38114.408000000003</v>
      </c>
      <c r="L87" s="189">
        <v>37011.777000000002</v>
      </c>
      <c r="M87"/>
    </row>
    <row r="88" spans="3:14" ht="11.25" customHeight="1">
      <c r="C88" s="202">
        <v>19</v>
      </c>
      <c r="D88" s="189">
        <v>43332.2</v>
      </c>
      <c r="E88" s="189">
        <v>42001</v>
      </c>
      <c r="F88" s="189">
        <v>40536.5</v>
      </c>
      <c r="G88" s="189">
        <v>35865.300000000003</v>
      </c>
      <c r="H88" s="189">
        <v>36648</v>
      </c>
      <c r="I88" s="189">
        <v>38010.114000000001</v>
      </c>
      <c r="J88" s="189">
        <v>38705.442000000003</v>
      </c>
      <c r="K88" s="189">
        <v>39782.711000000003</v>
      </c>
      <c r="L88" s="189">
        <v>37831.688999999998</v>
      </c>
      <c r="M88"/>
    </row>
    <row r="89" spans="3:14" ht="11.25" customHeight="1">
      <c r="C89" s="202">
        <v>20</v>
      </c>
      <c r="D89" s="189">
        <v>44122.400000000001</v>
      </c>
      <c r="E89" s="189">
        <v>44106.7</v>
      </c>
      <c r="F89" s="189">
        <v>42629.5</v>
      </c>
      <c r="G89" s="189">
        <v>39119.9</v>
      </c>
      <c r="H89" s="189">
        <v>38474</v>
      </c>
      <c r="I89" s="189">
        <v>40305.625</v>
      </c>
      <c r="J89" s="189">
        <v>37626.425999999999</v>
      </c>
      <c r="K89" s="189">
        <v>40938.267</v>
      </c>
      <c r="L89" s="189">
        <v>40152.588000000003</v>
      </c>
      <c r="M89"/>
    </row>
    <row r="90" spans="3:14" ht="11.25" customHeight="1">
      <c r="C90" s="202">
        <v>21</v>
      </c>
      <c r="D90" s="189">
        <v>43648.2</v>
      </c>
      <c r="E90" s="189">
        <v>43609.4</v>
      </c>
      <c r="F90" s="189">
        <v>43010.2</v>
      </c>
      <c r="G90" s="189">
        <v>39963.300000000003</v>
      </c>
      <c r="H90" s="189">
        <v>38669</v>
      </c>
      <c r="I90" s="189">
        <v>40323.766000000003</v>
      </c>
      <c r="J90" s="189">
        <v>37189</v>
      </c>
      <c r="K90" s="189">
        <v>41015.398999999998</v>
      </c>
      <c r="L90" s="189">
        <v>40611.154000000002</v>
      </c>
      <c r="M90"/>
    </row>
    <row r="91" spans="3:14" ht="11.25" customHeight="1">
      <c r="C91" s="202">
        <v>22</v>
      </c>
      <c r="D91" s="189">
        <v>42302.400000000001</v>
      </c>
      <c r="E91" s="189">
        <v>41952.1</v>
      </c>
      <c r="F91" s="189">
        <v>41504.9</v>
      </c>
      <c r="G91" s="189">
        <v>38441.699999999997</v>
      </c>
      <c r="H91" s="189">
        <v>37714</v>
      </c>
      <c r="I91" s="189">
        <v>39155.991999999998</v>
      </c>
      <c r="J91" s="189">
        <v>38117.504000000001</v>
      </c>
      <c r="K91" s="189">
        <v>39737.271999999997</v>
      </c>
      <c r="L91" s="189">
        <v>39755.040999999997</v>
      </c>
      <c r="M91"/>
    </row>
    <row r="92" spans="3:14" ht="11.25" customHeight="1">
      <c r="C92" s="202">
        <v>23</v>
      </c>
      <c r="D92" s="189">
        <v>39806.800000000003</v>
      </c>
      <c r="E92" s="189">
        <v>39128</v>
      </c>
      <c r="F92" s="189">
        <v>38636.9</v>
      </c>
      <c r="G92" s="189">
        <v>35562.5</v>
      </c>
      <c r="H92" s="189">
        <v>34758</v>
      </c>
      <c r="I92" s="189">
        <v>36331.85</v>
      </c>
      <c r="J92" s="189">
        <v>35532.201000000001</v>
      </c>
      <c r="K92" s="189">
        <v>36637.466</v>
      </c>
      <c r="L92" s="189">
        <v>37009.868999999999</v>
      </c>
      <c r="M92"/>
    </row>
    <row r="93" spans="3:14" ht="11.25" customHeight="1">
      <c r="C93" s="203">
        <v>24</v>
      </c>
      <c r="D93" s="193">
        <v>36455.300000000003</v>
      </c>
      <c r="E93" s="193">
        <v>35222</v>
      </c>
      <c r="F93" s="193">
        <v>35047.199999999997</v>
      </c>
      <c r="G93" s="193">
        <v>31857.5</v>
      </c>
      <c r="H93" s="193">
        <v>31319</v>
      </c>
      <c r="I93" s="193">
        <v>32829.544000000002</v>
      </c>
      <c r="J93" s="193">
        <v>32869.332999999999</v>
      </c>
      <c r="K93" s="193">
        <v>33068.67</v>
      </c>
      <c r="L93" s="193">
        <v>33334.631999999998</v>
      </c>
      <c r="M93"/>
    </row>
    <row r="94" spans="3:14" ht="11.25" customHeight="1">
      <c r="D94" s="21">
        <f t="shared" ref="D94:K94" si="14">MAX(D70:D93)</f>
        <v>44122.400000000001</v>
      </c>
      <c r="E94" s="21">
        <f t="shared" si="14"/>
        <v>44106.7</v>
      </c>
      <c r="F94" s="21">
        <f t="shared" si="14"/>
        <v>43010.2</v>
      </c>
      <c r="G94" s="21">
        <f t="shared" si="14"/>
        <v>39963.300000000003</v>
      </c>
      <c r="H94" s="21">
        <f t="shared" si="14"/>
        <v>38669</v>
      </c>
      <c r="I94" s="21">
        <f t="shared" si="14"/>
        <v>40323.766000000003</v>
      </c>
      <c r="J94" s="21">
        <f t="shared" si="14"/>
        <v>40143.993999999999</v>
      </c>
      <c r="K94" s="21">
        <f t="shared" si="14"/>
        <v>41015.398999999998</v>
      </c>
      <c r="L94" s="21">
        <f t="shared" ref="L94" si="15">MAX(L70:L93)</f>
        <v>40611.154000000002</v>
      </c>
    </row>
    <row r="95" spans="3:14" ht="20.25" customHeight="1">
      <c r="C95" s="31" t="s">
        <v>70</v>
      </c>
      <c r="D95" s="27"/>
      <c r="E95" s="27"/>
      <c r="F95" s="27"/>
      <c r="I95"/>
      <c r="J95"/>
      <c r="K95"/>
      <c r="L95"/>
    </row>
    <row r="96" spans="3:14" ht="21.75" customHeight="1">
      <c r="C96" s="204"/>
      <c r="D96" s="205"/>
      <c r="E96" s="206" t="s">
        <v>72</v>
      </c>
      <c r="F96" s="206" t="s">
        <v>73</v>
      </c>
      <c r="G96" s="205"/>
      <c r="H96" s="366" t="s">
        <v>102</v>
      </c>
      <c r="I96" s="366"/>
      <c r="J96" s="366"/>
      <c r="K96" s="366"/>
      <c r="L96" s="365"/>
      <c r="M96" s="365"/>
      <c r="N96"/>
    </row>
    <row r="97" spans="2:14" ht="11.25" customHeight="1">
      <c r="B97" s="23">
        <v>2002</v>
      </c>
      <c r="C97" s="186">
        <v>2011</v>
      </c>
      <c r="D97" s="207" t="s">
        <v>52</v>
      </c>
      <c r="E97" s="189">
        <v>43447.836000000003</v>
      </c>
      <c r="F97" s="189">
        <v>881.74441000000002</v>
      </c>
      <c r="G97" s="208" t="s">
        <v>53</v>
      </c>
      <c r="H97" s="272">
        <v>903117</v>
      </c>
      <c r="I97" s="345"/>
      <c r="J97" s="346"/>
      <c r="K97" s="273"/>
      <c r="L97" s="62"/>
      <c r="M97" s="61"/>
      <c r="N97"/>
    </row>
    <row r="98" spans="2:14" ht="11.25" customHeight="1">
      <c r="B98" s="23">
        <v>2003</v>
      </c>
      <c r="C98" s="186">
        <v>2012</v>
      </c>
      <c r="D98" s="207" t="s">
        <v>74</v>
      </c>
      <c r="E98" s="189">
        <v>43411.012999999999</v>
      </c>
      <c r="F98" s="189">
        <v>870.62954999999999</v>
      </c>
      <c r="G98" s="208" t="s">
        <v>308</v>
      </c>
      <c r="H98" s="272">
        <v>885012</v>
      </c>
      <c r="I98" s="345"/>
      <c r="J98" s="346"/>
      <c r="K98" s="273"/>
      <c r="L98" s="62"/>
      <c r="M98" s="61"/>
      <c r="N98"/>
    </row>
    <row r="99" spans="2:14" ht="11.25" customHeight="1">
      <c r="B99" s="23">
        <v>2004</v>
      </c>
      <c r="C99" s="186">
        <v>2013</v>
      </c>
      <c r="D99" s="207" t="s">
        <v>309</v>
      </c>
      <c r="E99" s="189">
        <v>39617.661999999997</v>
      </c>
      <c r="F99" s="189">
        <v>806.248018</v>
      </c>
      <c r="G99" s="208" t="s">
        <v>97</v>
      </c>
      <c r="H99" s="272">
        <v>870944</v>
      </c>
      <c r="I99" s="345"/>
      <c r="J99" s="346"/>
      <c r="K99" s="273"/>
      <c r="L99" s="62"/>
      <c r="M99" s="61"/>
      <c r="N99"/>
    </row>
    <row r="100" spans="2:14" ht="11.25" customHeight="1">
      <c r="B100" s="23">
        <v>2005</v>
      </c>
      <c r="C100" s="186">
        <v>2014</v>
      </c>
      <c r="D100" s="207" t="s">
        <v>105</v>
      </c>
      <c r="E100" s="189">
        <v>38746.112000000001</v>
      </c>
      <c r="F100" s="189">
        <v>797.89730599999996</v>
      </c>
      <c r="G100" s="208" t="s">
        <v>107</v>
      </c>
      <c r="H100" s="272">
        <v>808211</v>
      </c>
      <c r="I100" s="345"/>
      <c r="J100" s="346"/>
      <c r="K100" s="273"/>
      <c r="L100" s="62"/>
      <c r="M100" s="61"/>
      <c r="N100"/>
    </row>
    <row r="101" spans="2:14" ht="11.25" customHeight="1">
      <c r="B101" s="23">
        <v>2006</v>
      </c>
      <c r="C101" s="186">
        <v>2015</v>
      </c>
      <c r="D101" s="207" t="s">
        <v>105</v>
      </c>
      <c r="E101" s="189">
        <v>40218.014999999999</v>
      </c>
      <c r="F101" s="189">
        <v>821.81680200000005</v>
      </c>
      <c r="G101" s="208" t="s">
        <v>313</v>
      </c>
      <c r="H101" s="272">
        <v>797624</v>
      </c>
      <c r="I101" s="345"/>
      <c r="J101" s="346"/>
      <c r="K101" s="273"/>
      <c r="L101" s="62"/>
      <c r="M101" s="61"/>
      <c r="N101"/>
    </row>
    <row r="102" spans="2:14" ht="11.25" customHeight="1">
      <c r="C102" s="186">
        <v>2016</v>
      </c>
      <c r="D102" s="208" t="s">
        <v>257</v>
      </c>
      <c r="E102" s="189">
        <v>38085.987000000001</v>
      </c>
      <c r="F102" s="189">
        <v>783.27083900000002</v>
      </c>
      <c r="G102" s="208" t="s">
        <v>301</v>
      </c>
      <c r="H102" s="272"/>
      <c r="I102" s="345"/>
      <c r="J102" s="346"/>
      <c r="K102" s="273"/>
      <c r="L102" s="62"/>
      <c r="M102" s="61"/>
      <c r="N102"/>
    </row>
    <row r="103" spans="2:14" ht="11.25" customHeight="1">
      <c r="C103" s="186">
        <v>2017</v>
      </c>
      <c r="D103" s="208" t="s">
        <v>272</v>
      </c>
      <c r="E103" s="189">
        <v>40960.58</v>
      </c>
      <c r="F103" s="189">
        <v>844.11916199999996</v>
      </c>
      <c r="G103" s="208" t="s">
        <v>271</v>
      </c>
      <c r="H103" s="379">
        <f>(E103/E102)-1</f>
        <v>7.5476395032115118E-2</v>
      </c>
      <c r="I103" s="379">
        <f>E103/E114-1</f>
        <v>4.2205281254679372E-2</v>
      </c>
      <c r="J103" s="346"/>
      <c r="K103" s="273"/>
      <c r="L103" s="62"/>
      <c r="M103" s="61"/>
      <c r="N103"/>
    </row>
    <row r="104" spans="2:14" ht="11.25" customHeight="1">
      <c r="C104" s="190">
        <v>2018</v>
      </c>
      <c r="D104" s="209" t="s">
        <v>314</v>
      </c>
      <c r="E104" s="193">
        <v>40611.154000000002</v>
      </c>
      <c r="F104" s="193">
        <v>835.89350000000002</v>
      </c>
      <c r="G104" s="209" t="s">
        <v>315</v>
      </c>
      <c r="H104" s="379">
        <f>(E104/E103)-1</f>
        <v>-8.5307874058423439E-3</v>
      </c>
      <c r="I104" s="379">
        <f>E104/E115-1</f>
        <v>2.3232332598051464E-2</v>
      </c>
      <c r="J104" s="346"/>
      <c r="K104" s="273"/>
      <c r="L104" s="62"/>
      <c r="M104" s="61"/>
      <c r="N104"/>
    </row>
    <row r="105" spans="2:14" ht="11.25" customHeight="1">
      <c r="H105" s="71"/>
      <c r="I105" s="71"/>
      <c r="J105" s="71"/>
      <c r="K105" s="71"/>
      <c r="L105" s="50"/>
    </row>
    <row r="106" spans="2:14" ht="20.25" customHeight="1">
      <c r="C106" s="31" t="s">
        <v>71</v>
      </c>
      <c r="D106" s="27"/>
      <c r="E106" s="27"/>
      <c r="F106" s="27"/>
      <c r="H106" s="71"/>
      <c r="I106" s="71"/>
      <c r="J106" s="50"/>
      <c r="K106" s="50"/>
      <c r="L106" s="50"/>
    </row>
    <row r="107" spans="2:14" ht="21.75" customHeight="1">
      <c r="C107" s="204"/>
      <c r="D107" s="205"/>
      <c r="E107" s="206" t="s">
        <v>72</v>
      </c>
      <c r="F107" s="206" t="s">
        <v>73</v>
      </c>
      <c r="G107" s="205"/>
      <c r="H107" s="366" t="s">
        <v>102</v>
      </c>
      <c r="I107" s="366"/>
      <c r="J107" s="365"/>
      <c r="K107" s="365"/>
      <c r="L107" s="365"/>
      <c r="M107" s="365"/>
    </row>
    <row r="108" spans="2:14" ht="11.25" customHeight="1">
      <c r="B108" s="23">
        <v>2002</v>
      </c>
      <c r="C108" s="186">
        <v>2011</v>
      </c>
      <c r="D108" s="210" t="s">
        <v>310</v>
      </c>
      <c r="E108" s="189">
        <v>39120.097000000002</v>
      </c>
      <c r="F108" s="189">
        <v>794.10463700000003</v>
      </c>
      <c r="G108" s="210" t="s">
        <v>55</v>
      </c>
      <c r="H108" s="272">
        <v>813319</v>
      </c>
      <c r="I108" s="345"/>
      <c r="J108" s="347"/>
      <c r="K108" s="75"/>
      <c r="L108" s="50"/>
      <c r="M108" s="60"/>
    </row>
    <row r="109" spans="2:14" ht="11.25" customHeight="1">
      <c r="B109" s="23">
        <v>2003</v>
      </c>
      <c r="C109" s="186">
        <v>2012</v>
      </c>
      <c r="D109" s="210" t="s">
        <v>310</v>
      </c>
      <c r="E109" s="189">
        <v>38983.951000000001</v>
      </c>
      <c r="F109" s="189">
        <v>792.56718100000001</v>
      </c>
      <c r="G109" s="210" t="s">
        <v>311</v>
      </c>
      <c r="H109" s="272">
        <v>791307</v>
      </c>
      <c r="I109" s="345"/>
      <c r="J109" s="347"/>
      <c r="K109" s="67"/>
      <c r="L109" s="50"/>
      <c r="M109" s="60"/>
    </row>
    <row r="110" spans="2:14" ht="11.25" customHeight="1">
      <c r="B110" s="23">
        <v>2004</v>
      </c>
      <c r="C110" s="186">
        <v>2013</v>
      </c>
      <c r="D110" s="210" t="s">
        <v>96</v>
      </c>
      <c r="E110" s="189">
        <v>37094.885999999999</v>
      </c>
      <c r="F110" s="189">
        <v>757.25258700000006</v>
      </c>
      <c r="G110" s="210" t="s">
        <v>98</v>
      </c>
      <c r="H110" s="272">
        <v>793831</v>
      </c>
      <c r="I110" s="345"/>
      <c r="J110" s="347"/>
      <c r="K110" s="67"/>
      <c r="L110" s="50"/>
      <c r="M110" s="60"/>
    </row>
    <row r="111" spans="2:14" ht="11.25" customHeight="1">
      <c r="B111" s="23">
        <v>2005</v>
      </c>
      <c r="C111" s="186">
        <v>2014</v>
      </c>
      <c r="D111" s="210" t="s">
        <v>106</v>
      </c>
      <c r="E111" s="189">
        <v>36929.309000000001</v>
      </c>
      <c r="F111" s="189">
        <v>756.13657599999999</v>
      </c>
      <c r="G111" s="210" t="s">
        <v>312</v>
      </c>
      <c r="H111" s="272">
        <v>760586</v>
      </c>
      <c r="I111" s="345"/>
      <c r="J111" s="347"/>
      <c r="K111" s="67"/>
      <c r="L111" s="50"/>
      <c r="M111" s="60"/>
    </row>
    <row r="112" spans="2:14" ht="11.25" customHeight="1">
      <c r="B112" s="23">
        <v>2006</v>
      </c>
      <c r="C112" s="186">
        <v>2015</v>
      </c>
      <c r="D112" s="210" t="s">
        <v>316</v>
      </c>
      <c r="E112" s="189">
        <v>40146.381000000001</v>
      </c>
      <c r="F112" s="189">
        <v>816.95564999999999</v>
      </c>
      <c r="G112" s="210" t="s">
        <v>317</v>
      </c>
      <c r="H112" s="272">
        <v>755016</v>
      </c>
      <c r="I112" s="345"/>
      <c r="J112" s="347"/>
      <c r="K112" s="67"/>
      <c r="L112" s="50"/>
      <c r="M112" s="60"/>
    </row>
    <row r="113" spans="1:13" ht="11.25" customHeight="1">
      <c r="C113" s="186">
        <v>2016</v>
      </c>
      <c r="D113" s="210" t="s">
        <v>258</v>
      </c>
      <c r="E113" s="189">
        <v>40043.813999999998</v>
      </c>
      <c r="F113" s="189">
        <v>817.42597000000001</v>
      </c>
      <c r="G113" s="210" t="s">
        <v>259</v>
      </c>
      <c r="H113" s="272"/>
      <c r="I113" s="345"/>
      <c r="J113" s="347"/>
      <c r="K113" s="67"/>
      <c r="L113" s="50"/>
      <c r="M113" s="60"/>
    </row>
    <row r="114" spans="1:13" ht="11.25" customHeight="1">
      <c r="C114" s="186">
        <v>2017</v>
      </c>
      <c r="D114" s="210" t="s">
        <v>273</v>
      </c>
      <c r="E114" s="189">
        <v>39301.834999999999</v>
      </c>
      <c r="F114" s="189">
        <v>813.75465099999997</v>
      </c>
      <c r="G114" s="210" t="s">
        <v>318</v>
      </c>
      <c r="H114" s="379">
        <f>(E114/E113)-1</f>
        <v>-1.8529179063712542E-2</v>
      </c>
      <c r="I114" s="345"/>
      <c r="J114" s="347"/>
      <c r="K114" s="67"/>
      <c r="L114" s="50"/>
      <c r="M114" s="60"/>
    </row>
    <row r="115" spans="1:13" ht="11.25" customHeight="1">
      <c r="C115" s="190">
        <v>2018</v>
      </c>
      <c r="D115" s="211" t="s">
        <v>319</v>
      </c>
      <c r="E115" s="193">
        <v>39689.084000000003</v>
      </c>
      <c r="F115" s="193">
        <v>805.83079799999996</v>
      </c>
      <c r="G115" s="211" t="s">
        <v>265</v>
      </c>
      <c r="H115" s="379">
        <f>(E115/E114)-1</f>
        <v>9.8532040552306022E-3</v>
      </c>
      <c r="I115" s="345"/>
      <c r="J115" s="347"/>
      <c r="K115" s="67"/>
      <c r="L115" s="50"/>
      <c r="M115" s="60"/>
    </row>
    <row r="116" spans="1:13" ht="11.25" customHeight="1">
      <c r="C116"/>
      <c r="D116"/>
      <c r="H116" s="71"/>
      <c r="I116" s="71"/>
      <c r="J116" s="50"/>
      <c r="K116" s="50"/>
      <c r="L116" s="50"/>
    </row>
    <row r="117" spans="1:13" ht="20.25" customHeight="1">
      <c r="A117" s="50"/>
      <c r="B117" s="50"/>
      <c r="C117" s="65" t="s">
        <v>33</v>
      </c>
      <c r="E117" s="49"/>
      <c r="F117" s="49"/>
      <c r="G117" s="18"/>
    </row>
    <row r="118" spans="1:13" ht="11.25" customHeight="1">
      <c r="A118" s="50"/>
      <c r="B118" s="50"/>
      <c r="C118" s="31" t="s">
        <v>34</v>
      </c>
      <c r="D118" s="30"/>
      <c r="E118" s="30"/>
      <c r="F118" s="30"/>
      <c r="G118" s="30"/>
      <c r="H118" s="30"/>
      <c r="I118" s="30"/>
      <c r="J118" s="70"/>
      <c r="K118" s="70"/>
    </row>
    <row r="119" spans="1:13" ht="11.25" customHeight="1">
      <c r="A119" s="50"/>
      <c r="B119" s="50"/>
      <c r="C119" s="179"/>
      <c r="D119" s="360" t="s">
        <v>113</v>
      </c>
      <c r="E119" s="212" t="s">
        <v>35</v>
      </c>
      <c r="F119" s="212" t="s">
        <v>35</v>
      </c>
      <c r="G119" s="212" t="s">
        <v>50</v>
      </c>
      <c r="H119" s="212" t="s">
        <v>50</v>
      </c>
      <c r="I119" s="360" t="s">
        <v>112</v>
      </c>
    </row>
    <row r="120" spans="1:13" ht="11.25" customHeight="1">
      <c r="A120" s="50"/>
      <c r="B120" s="50"/>
      <c r="C120" s="181"/>
      <c r="D120" s="361"/>
      <c r="E120" s="196" t="s">
        <v>29</v>
      </c>
      <c r="F120" s="196" t="s">
        <v>49</v>
      </c>
      <c r="G120" s="196" t="s">
        <v>129</v>
      </c>
      <c r="H120" s="196" t="s">
        <v>130</v>
      </c>
      <c r="I120" s="361"/>
    </row>
    <row r="121" spans="1:13" ht="11.25" customHeight="1">
      <c r="A121" s="74"/>
      <c r="B121" s="71"/>
      <c r="C121" s="213" t="s">
        <v>36</v>
      </c>
      <c r="D121" s="214">
        <f>+I121/1000</f>
        <v>24422.979434025412</v>
      </c>
      <c r="E121" s="215"/>
      <c r="F121" s="215"/>
      <c r="G121" s="215">
        <v>3.0839938669089078</v>
      </c>
      <c r="H121" s="215">
        <v>4.3548128440337397</v>
      </c>
      <c r="I121" s="214">
        <v>24422979.434025411</v>
      </c>
    </row>
    <row r="122" spans="1:13" ht="11.25" customHeight="1">
      <c r="A122" s="74"/>
      <c r="B122" s="71"/>
      <c r="C122" s="186" t="s">
        <v>5</v>
      </c>
      <c r="D122" s="214">
        <f t="shared" ref="D122:D185" si="16">+I122/1000</f>
        <v>20407.571948787008</v>
      </c>
      <c r="E122" s="215"/>
      <c r="F122" s="215"/>
      <c r="G122" s="215">
        <v>2.8357359497247825</v>
      </c>
      <c r="H122" s="215">
        <v>4.6081015119346036</v>
      </c>
      <c r="I122" s="214">
        <v>20407571.948787007</v>
      </c>
    </row>
    <row r="123" spans="1:13" ht="11.25" customHeight="1">
      <c r="A123" s="74"/>
      <c r="B123" s="71"/>
      <c r="C123" s="186" t="s">
        <v>7</v>
      </c>
      <c r="D123" s="214">
        <f t="shared" si="16"/>
        <v>22328.840391246133</v>
      </c>
      <c r="E123" s="215"/>
      <c r="F123" s="215"/>
      <c r="G123" s="215">
        <v>6.3026064659216452</v>
      </c>
      <c r="H123" s="215">
        <v>4.5799039963439148</v>
      </c>
      <c r="I123" s="214">
        <v>22328840.391246133</v>
      </c>
    </row>
    <row r="124" spans="1:13" ht="11.25" customHeight="1">
      <c r="A124" s="74"/>
      <c r="B124" s="71"/>
      <c r="C124" s="186" t="s">
        <v>9</v>
      </c>
      <c r="D124" s="214">
        <f t="shared" si="16"/>
        <v>20061.369372069537</v>
      </c>
      <c r="E124" s="215"/>
      <c r="F124" s="215"/>
      <c r="G124" s="215">
        <v>3.649169619954673</v>
      </c>
      <c r="H124" s="215">
        <v>4.3854826961338134</v>
      </c>
      <c r="I124" s="214">
        <v>20061369.372069538</v>
      </c>
    </row>
    <row r="125" spans="1:13" ht="11.25" customHeight="1">
      <c r="A125" s="74"/>
      <c r="B125" s="71"/>
      <c r="C125" s="186" t="s">
        <v>10</v>
      </c>
      <c r="D125" s="214">
        <f t="shared" si="16"/>
        <v>21028.907045070941</v>
      </c>
      <c r="E125" s="215"/>
      <c r="F125" s="215"/>
      <c r="G125" s="215">
        <v>4.2168397439903194</v>
      </c>
      <c r="H125" s="215">
        <v>4.6328871299372798</v>
      </c>
      <c r="I125" s="214">
        <v>21028907.045070939</v>
      </c>
    </row>
    <row r="126" spans="1:13" ht="11.25" customHeight="1">
      <c r="A126" s="74"/>
      <c r="B126" s="71"/>
      <c r="C126" s="186" t="s">
        <v>12</v>
      </c>
      <c r="D126" s="214">
        <f t="shared" si="16"/>
        <v>21584.804057396876</v>
      </c>
      <c r="E126" s="215"/>
      <c r="F126" s="215"/>
      <c r="G126" s="215">
        <v>2.3978167270762185</v>
      </c>
      <c r="H126" s="215">
        <v>4.3610140076235204</v>
      </c>
      <c r="I126" s="214">
        <v>21584804.057396874</v>
      </c>
    </row>
    <row r="127" spans="1:13" ht="11.25" customHeight="1">
      <c r="A127" s="74"/>
      <c r="B127" s="71">
        <v>2007</v>
      </c>
      <c r="C127" s="186" t="s">
        <v>13</v>
      </c>
      <c r="D127" s="214">
        <f t="shared" si="16"/>
        <v>22636.831480909023</v>
      </c>
      <c r="E127" s="215"/>
      <c r="F127" s="215"/>
      <c r="G127" s="215">
        <v>1.7467822649657516</v>
      </c>
      <c r="H127" s="215">
        <v>3.9244539531697598</v>
      </c>
      <c r="I127" s="214">
        <v>22636831.480909023</v>
      </c>
    </row>
    <row r="128" spans="1:13" ht="11.25" customHeight="1">
      <c r="A128" s="74"/>
      <c r="B128" s="71"/>
      <c r="C128" s="186" t="s">
        <v>14</v>
      </c>
      <c r="D128" s="214">
        <f t="shared" si="16"/>
        <v>21023.221216363752</v>
      </c>
      <c r="E128" s="215"/>
      <c r="F128" s="215"/>
      <c r="G128" s="215">
        <v>1.840204341785534</v>
      </c>
      <c r="H128" s="215">
        <v>3.6645252739038181</v>
      </c>
      <c r="I128" s="214">
        <v>21023221.216363754</v>
      </c>
    </row>
    <row r="129" spans="1:9" ht="11.25" customHeight="1">
      <c r="A129" s="74"/>
      <c r="B129" s="71"/>
      <c r="C129" s="186" t="s">
        <v>16</v>
      </c>
      <c r="D129" s="214">
        <f t="shared" si="16"/>
        <v>20840.217286812265</v>
      </c>
      <c r="E129" s="215"/>
      <c r="F129" s="215"/>
      <c r="G129" s="215">
        <v>5.918638953888844</v>
      </c>
      <c r="H129" s="215">
        <v>3.7485646758568025</v>
      </c>
      <c r="I129" s="214">
        <v>20840217.286812264</v>
      </c>
    </row>
    <row r="130" spans="1:9" ht="11.25" customHeight="1">
      <c r="A130" s="74"/>
      <c r="B130" s="71"/>
      <c r="C130" s="186" t="s">
        <v>18</v>
      </c>
      <c r="D130" s="214">
        <f t="shared" si="16"/>
        <v>21090.2802203588</v>
      </c>
      <c r="E130" s="215"/>
      <c r="F130" s="215"/>
      <c r="G130" s="215">
        <v>3.1529010307549621</v>
      </c>
      <c r="H130" s="215">
        <v>3.7531651925903464</v>
      </c>
      <c r="I130" s="214">
        <v>21090280.2203588</v>
      </c>
    </row>
    <row r="131" spans="1:9" ht="11.25" customHeight="1">
      <c r="A131" s="74"/>
      <c r="B131" s="71"/>
      <c r="C131" s="186" t="s">
        <v>20</v>
      </c>
      <c r="D131" s="214">
        <f t="shared" si="16"/>
        <v>23216.807443413345</v>
      </c>
      <c r="E131" s="215"/>
      <c r="F131" s="215"/>
      <c r="G131" s="215">
        <v>8.5137440376395368</v>
      </c>
      <c r="H131" s="215">
        <v>4.1980192321565024</v>
      </c>
      <c r="I131" s="214">
        <v>23216807.443413343</v>
      </c>
    </row>
    <row r="132" spans="1:9" ht="11.25" customHeight="1">
      <c r="A132" s="74"/>
      <c r="B132" s="71"/>
      <c r="C132" s="186" t="s">
        <v>22</v>
      </c>
      <c r="D132" s="214">
        <f t="shared" si="16"/>
        <v>23957.405359339064</v>
      </c>
      <c r="E132" s="215"/>
      <c r="F132" s="215"/>
      <c r="G132" s="215">
        <v>1.8259951892350523</v>
      </c>
      <c r="H132" s="215">
        <v>3.7605391727710158</v>
      </c>
      <c r="I132" s="214">
        <v>23957405.359339062</v>
      </c>
    </row>
    <row r="133" spans="1:9" ht="11.25" customHeight="1">
      <c r="A133" s="74"/>
      <c r="B133" s="71"/>
      <c r="C133" s="213" t="s">
        <v>42</v>
      </c>
      <c r="D133" s="214">
        <f t="shared" si="16"/>
        <v>24474.860874542901</v>
      </c>
      <c r="E133" s="215">
        <f t="shared" ref="E133:E164" si="17">((D133/D121)-1)*100</f>
        <v>0.21242879337322051</v>
      </c>
      <c r="F133" s="215">
        <f>((SUM(D133)/SUM(D121))-1)*100</f>
        <v>0.21242879337322051</v>
      </c>
      <c r="G133" s="215">
        <v>1.5218772627576538</v>
      </c>
      <c r="H133" s="215">
        <v>3.5993310973616355</v>
      </c>
      <c r="I133" s="214">
        <v>24474860.874542899</v>
      </c>
    </row>
    <row r="134" spans="1:9" ht="11.25" customHeight="1">
      <c r="A134" s="74"/>
      <c r="B134" s="71"/>
      <c r="C134" s="186" t="s">
        <v>5</v>
      </c>
      <c r="D134" s="214">
        <f t="shared" si="16"/>
        <v>22207.844085780758</v>
      </c>
      <c r="E134" s="215">
        <f t="shared" si="17"/>
        <v>8.8215890724852031</v>
      </c>
      <c r="F134" s="215">
        <f>((SUM(D133:D134)/SUM(D121:D122))-1)*100</f>
        <v>4.1314539312611087</v>
      </c>
      <c r="G134" s="215">
        <v>6.3214197579479325</v>
      </c>
      <c r="H134" s="215">
        <v>3.7492089374746129</v>
      </c>
      <c r="I134" s="214">
        <v>22207844.085780758</v>
      </c>
    </row>
    <row r="135" spans="1:9" ht="11.25" customHeight="1">
      <c r="A135" s="74"/>
      <c r="B135" s="71"/>
      <c r="C135" s="186" t="s">
        <v>7</v>
      </c>
      <c r="D135" s="214">
        <f t="shared" si="16"/>
        <v>22195.319326815887</v>
      </c>
      <c r="E135" s="215">
        <f t="shared" si="17"/>
        <v>-0.59797581106179054</v>
      </c>
      <c r="F135" s="215">
        <f>((SUM(D133:D135)/SUM(D121:D123))-1)*100</f>
        <v>2.5590352558029439</v>
      </c>
      <c r="G135" s="215">
        <v>3.6768477255201937</v>
      </c>
      <c r="H135" s="215">
        <v>3.4591829991178935</v>
      </c>
      <c r="I135" s="214">
        <v>22195319.326815888</v>
      </c>
    </row>
    <row r="136" spans="1:9" ht="11.25" customHeight="1">
      <c r="A136" s="74"/>
      <c r="B136" s="71"/>
      <c r="C136" s="186" t="s">
        <v>9</v>
      </c>
      <c r="D136" s="214">
        <f t="shared" si="16"/>
        <v>20588.651863222352</v>
      </c>
      <c r="E136" s="215">
        <f t="shared" si="17"/>
        <v>2.6283474541220819</v>
      </c>
      <c r="F136" s="215">
        <f>((SUM(D133:D136)/SUM(D121:D124))-1)*100</f>
        <v>2.574977533698708</v>
      </c>
      <c r="G136" s="215">
        <v>-1.2235865882000434</v>
      </c>
      <c r="H136" s="215">
        <v>3.2356713106172608</v>
      </c>
      <c r="I136" s="214">
        <v>20588651.863222353</v>
      </c>
    </row>
    <row r="137" spans="1:9" ht="11.25" customHeight="1">
      <c r="A137" s="74"/>
      <c r="B137" s="71"/>
      <c r="C137" s="186" t="s">
        <v>10</v>
      </c>
      <c r="D137" s="214">
        <f t="shared" si="16"/>
        <v>21228.97079502984</v>
      </c>
      <c r="E137" s="215">
        <f t="shared" si="17"/>
        <v>0.95137493132717577</v>
      </c>
      <c r="F137" s="215">
        <f>((SUM(D133:D137)/SUM(D121:D125))-1)*100</f>
        <v>2.2595715950578299</v>
      </c>
      <c r="G137" s="215">
        <v>2.3967275140171607</v>
      </c>
      <c r="H137" s="215">
        <v>3.0103894830751265</v>
      </c>
      <c r="I137" s="214">
        <v>21228970.795029841</v>
      </c>
    </row>
    <row r="138" spans="1:9" ht="11.25" customHeight="1">
      <c r="A138" s="74"/>
      <c r="B138" s="71"/>
      <c r="C138" s="186" t="s">
        <v>12</v>
      </c>
      <c r="D138" s="214">
        <f t="shared" si="16"/>
        <v>22056.861400278547</v>
      </c>
      <c r="E138" s="215">
        <f t="shared" si="17"/>
        <v>2.1869892431101379</v>
      </c>
      <c r="F138" s="215">
        <f>((SUM(D133:D138)/SUM(D121:D126))-1)*100</f>
        <v>2.2475048779704299</v>
      </c>
      <c r="G138" s="215">
        <v>3.9431459831030136</v>
      </c>
      <c r="H138" s="215">
        <v>3.0312903272007752</v>
      </c>
      <c r="I138" s="214">
        <v>22056861.400278546</v>
      </c>
    </row>
    <row r="139" spans="1:9" ht="11.25" customHeight="1">
      <c r="A139" s="74"/>
      <c r="B139" s="71">
        <v>2008</v>
      </c>
      <c r="C139" s="186" t="s">
        <v>13</v>
      </c>
      <c r="D139" s="214">
        <f t="shared" si="16"/>
        <v>22773.034174706525</v>
      </c>
      <c r="E139" s="215">
        <f t="shared" si="17"/>
        <v>0.60168621174907511</v>
      </c>
      <c r="F139" s="215">
        <f>((SUM(D133:D139)/SUM(D121:D127))-1)*100</f>
        <v>2.0031564734897866</v>
      </c>
      <c r="G139" s="215">
        <v>-1.6147898124169047</v>
      </c>
      <c r="H139" s="215">
        <v>3.1450306840023812</v>
      </c>
      <c r="I139" s="214">
        <v>22773034.174706526</v>
      </c>
    </row>
    <row r="140" spans="1:9" ht="11.25" customHeight="1">
      <c r="A140" s="74"/>
      <c r="B140" s="71"/>
      <c r="C140" s="186" t="s">
        <v>14</v>
      </c>
      <c r="D140" s="214">
        <f t="shared" si="16"/>
        <v>21859.201732653964</v>
      </c>
      <c r="E140" s="215">
        <f t="shared" si="17"/>
        <v>3.9764625396202957</v>
      </c>
      <c r="F140" s="215">
        <f>((SUM(D133:D140)/SUM(D121:D128))-1)*100</f>
        <v>2.2422720880534097</v>
      </c>
      <c r="G140" s="215">
        <v>4.9516191624278783</v>
      </c>
      <c r="H140" s="215">
        <v>3.224377827567837</v>
      </c>
      <c r="I140" s="214">
        <v>21859201.732653964</v>
      </c>
    </row>
    <row r="141" spans="1:9" ht="11.25" customHeight="1">
      <c r="A141" s="74"/>
      <c r="B141" s="71"/>
      <c r="C141" s="186" t="s">
        <v>16</v>
      </c>
      <c r="D141" s="214">
        <f t="shared" si="16"/>
        <v>20379.922807773619</v>
      </c>
      <c r="E141" s="215">
        <f t="shared" si="17"/>
        <v>-2.2086836845502611</v>
      </c>
      <c r="F141" s="215">
        <f>((SUM(D133:D141)/SUM(D121:D129))-1)*100</f>
        <v>1.764957098621478</v>
      </c>
      <c r="G141" s="215">
        <v>-3.1368782614868085</v>
      </c>
      <c r="H141" s="215">
        <v>2.6611197704303535</v>
      </c>
      <c r="I141" s="214">
        <v>20379922.80777362</v>
      </c>
    </row>
    <row r="142" spans="1:9" ht="11.25" customHeight="1">
      <c r="A142" s="74"/>
      <c r="B142" s="71"/>
      <c r="C142" s="186" t="s">
        <v>18</v>
      </c>
      <c r="D142" s="214">
        <f t="shared" si="16"/>
        <v>21539.709221452737</v>
      </c>
      <c r="E142" s="215">
        <f t="shared" si="17"/>
        <v>2.1309769068885931</v>
      </c>
      <c r="F142" s="215">
        <f>((SUM(D133:D142)/SUM(D121:D130))-1)*100</f>
        <v>1.8007907275781054</v>
      </c>
      <c r="G142" s="215">
        <v>1.0701005728515733</v>
      </c>
      <c r="H142" s="215">
        <v>2.243196350862342</v>
      </c>
      <c r="I142" s="214">
        <v>21539709.221452735</v>
      </c>
    </row>
    <row r="143" spans="1:9" ht="11.25" customHeight="1">
      <c r="A143" s="74"/>
      <c r="B143" s="71"/>
      <c r="C143" s="186" t="s">
        <v>20</v>
      </c>
      <c r="D143" s="214">
        <f t="shared" si="16"/>
        <v>22792.271436902061</v>
      </c>
      <c r="E143" s="215">
        <f t="shared" si="17"/>
        <v>-1.8285718548771701</v>
      </c>
      <c r="F143" s="215">
        <f>((SUM(D133:D143)/SUM(D121:D131))-1)*100</f>
        <v>1.4477000214946134</v>
      </c>
      <c r="G143" s="215">
        <v>-3.8256272345178366</v>
      </c>
      <c r="H143" s="215">
        <v>1.2652617180114678</v>
      </c>
      <c r="I143" s="214">
        <v>22792271.436902061</v>
      </c>
    </row>
    <row r="144" spans="1:9" ht="11.25" customHeight="1">
      <c r="A144" s="74"/>
      <c r="B144" s="71"/>
      <c r="C144" s="186" t="s">
        <v>22</v>
      </c>
      <c r="D144" s="214">
        <f t="shared" si="16"/>
        <v>22425.889967377203</v>
      </c>
      <c r="E144" s="215">
        <f t="shared" si="17"/>
        <v>-6.3926596765824018</v>
      </c>
      <c r="F144" s="215">
        <f>((SUM(D133:D144)/SUM(D121:D132))-1)*100</f>
        <v>0.73240976077892928</v>
      </c>
      <c r="G144" s="215">
        <v>-9.7497263768674181</v>
      </c>
      <c r="H144" s="215">
        <v>0.60849476359865484</v>
      </c>
      <c r="I144" s="214">
        <v>22425889.967377204</v>
      </c>
    </row>
    <row r="145" spans="1:9" ht="11.25" customHeight="1">
      <c r="A145" s="74"/>
      <c r="B145" s="71"/>
      <c r="C145" s="213" t="s">
        <v>44</v>
      </c>
      <c r="D145" s="214">
        <f t="shared" si="16"/>
        <v>24405.734900239684</v>
      </c>
      <c r="E145" s="215">
        <f t="shared" si="17"/>
        <v>-0.28243663838398714</v>
      </c>
      <c r="F145" s="215">
        <f>((SUM(D145)/SUM(D133))-1)*100</f>
        <v>-0.28243663838398714</v>
      </c>
      <c r="G145" s="215">
        <v>-2.1168882871530403</v>
      </c>
      <c r="H145" s="215">
        <v>-4.6268538360394462E-2</v>
      </c>
      <c r="I145" s="214">
        <v>24405734.900239684</v>
      </c>
    </row>
    <row r="146" spans="1:9" ht="11.25" customHeight="1">
      <c r="A146" s="74"/>
      <c r="B146" s="71"/>
      <c r="C146" s="186" t="s">
        <v>5</v>
      </c>
      <c r="D146" s="214">
        <f t="shared" si="16"/>
        <v>20325.208385467722</v>
      </c>
      <c r="E146" s="215">
        <f t="shared" si="17"/>
        <v>-8.4773456308550479</v>
      </c>
      <c r="F146" s="215">
        <f>((SUM(D145:D146)/SUM(D133:D134))-1)*100</f>
        <v>-4.1809095601359925</v>
      </c>
      <c r="G146" s="215">
        <v>-7.7109701588494843</v>
      </c>
      <c r="H146" s="215">
        <v>-1.0514867385050253</v>
      </c>
      <c r="I146" s="214">
        <v>20325208.385467723</v>
      </c>
    </row>
    <row r="147" spans="1:9" ht="11.25" customHeight="1">
      <c r="A147" s="74"/>
      <c r="B147" s="71"/>
      <c r="C147" s="186" t="s">
        <v>7</v>
      </c>
      <c r="D147" s="214">
        <f t="shared" si="16"/>
        <v>19983.153782717782</v>
      </c>
      <c r="E147" s="215">
        <f t="shared" si="17"/>
        <v>-9.9668110718525114</v>
      </c>
      <c r="F147" s="215">
        <f>((SUM(D145:D147)/SUM(D133:D135))-1)*100</f>
        <v>-6.0453639049745771</v>
      </c>
      <c r="G147" s="215">
        <v>-12.528458112978036</v>
      </c>
      <c r="H147" s="215">
        <v>-2.3530695934859458</v>
      </c>
      <c r="I147" s="214">
        <v>19983153.782717783</v>
      </c>
    </row>
    <row r="148" spans="1:9" ht="11.25" customHeight="1">
      <c r="A148" s="74"/>
      <c r="B148" s="71"/>
      <c r="C148" s="186" t="s">
        <v>9</v>
      </c>
      <c r="D148" s="214">
        <f t="shared" si="16"/>
        <v>18999.257487957122</v>
      </c>
      <c r="E148" s="215">
        <f t="shared" si="17"/>
        <v>-7.7197593403596105</v>
      </c>
      <c r="F148" s="215">
        <f>((SUM(D145:D148)/SUM(D133:D136))-1)*100</f>
        <v>-6.4306866439413408</v>
      </c>
      <c r="G148" s="215">
        <v>-5.3630603388671858</v>
      </c>
      <c r="H148" s="215">
        <v>-2.7215988275992364</v>
      </c>
      <c r="I148" s="214">
        <v>18999257.487957124</v>
      </c>
    </row>
    <row r="149" spans="1:9" ht="11.25" customHeight="1">
      <c r="A149" s="74"/>
      <c r="B149" s="71"/>
      <c r="C149" s="186" t="s">
        <v>10</v>
      </c>
      <c r="D149" s="214">
        <f t="shared" si="16"/>
        <v>20209.155879950653</v>
      </c>
      <c r="E149" s="215">
        <f t="shared" si="17"/>
        <v>-4.8038829810720163</v>
      </c>
      <c r="F149" s="215">
        <f>((SUM(D145:D149)/SUM(D133:D137))-1)*100</f>
        <v>-6.1187017700886521</v>
      </c>
      <c r="G149" s="215">
        <v>-4.4773551770221474</v>
      </c>
      <c r="H149" s="215">
        <v>-3.3091418509869852</v>
      </c>
      <c r="I149" s="214">
        <v>20209155.879950654</v>
      </c>
    </row>
    <row r="150" spans="1:9" ht="11.25" customHeight="1">
      <c r="A150" s="74"/>
      <c r="B150" s="71"/>
      <c r="C150" s="186" t="s">
        <v>12</v>
      </c>
      <c r="D150" s="214">
        <f t="shared" si="16"/>
        <v>21190.307648327231</v>
      </c>
      <c r="E150" s="215">
        <f t="shared" si="17"/>
        <v>-3.9287264684918943</v>
      </c>
      <c r="F150" s="215">
        <f>((SUM(D145:D150)/SUM(D133:D138))-1)*100</f>
        <v>-5.7548368435474835</v>
      </c>
      <c r="G150" s="215">
        <v>-7.6003452069734125</v>
      </c>
      <c r="H150" s="215">
        <v>-4.1683500776149351</v>
      </c>
      <c r="I150" s="214">
        <v>21190307.648327231</v>
      </c>
    </row>
    <row r="151" spans="1:9" ht="11.25" customHeight="1">
      <c r="A151" s="74"/>
      <c r="B151" s="71">
        <v>2009</v>
      </c>
      <c r="C151" s="186" t="s">
        <v>13</v>
      </c>
      <c r="D151" s="214">
        <f t="shared" si="16"/>
        <v>21860.563901540467</v>
      </c>
      <c r="E151" s="215">
        <f t="shared" si="17"/>
        <v>-4.0068014923523743</v>
      </c>
      <c r="F151" s="215">
        <f>((SUM(D145:D151)/SUM(D133:D139))-1)*100</f>
        <v>-5.4988784450346051</v>
      </c>
      <c r="G151" s="215">
        <v>-6.6766170960230076</v>
      </c>
      <c r="H151" s="215">
        <v>-4.9032535576859377</v>
      </c>
      <c r="I151" s="214">
        <v>21860563.901540466</v>
      </c>
    </row>
    <row r="152" spans="1:9" ht="11.25" customHeight="1">
      <c r="A152" s="74"/>
      <c r="B152" s="71"/>
      <c r="C152" s="186" t="s">
        <v>14</v>
      </c>
      <c r="D152" s="214">
        <f t="shared" si="16"/>
        <v>21813.780495427269</v>
      </c>
      <c r="E152" s="215">
        <f t="shared" si="17"/>
        <v>-0.20779000890431831</v>
      </c>
      <c r="F152" s="215">
        <f>((SUM(D145:D152)/SUM(D133:D140))-1)*100</f>
        <v>-4.84685523978251</v>
      </c>
      <c r="G152" s="215">
        <v>-3.5266649740089528</v>
      </c>
      <c r="H152" s="215">
        <v>-5.4814113505775701</v>
      </c>
      <c r="I152" s="214">
        <v>21813780.495427269</v>
      </c>
    </row>
    <row r="153" spans="1:9" ht="11.25" customHeight="1">
      <c r="A153" s="74"/>
      <c r="B153" s="71"/>
      <c r="C153" s="186" t="s">
        <v>16</v>
      </c>
      <c r="D153" s="214">
        <f t="shared" si="16"/>
        <v>19580.51637946333</v>
      </c>
      <c r="E153" s="215">
        <f t="shared" si="17"/>
        <v>-3.9225194121214613</v>
      </c>
      <c r="F153" s="215">
        <f>((SUM(D145:D153)/SUM(D133:D141))-1)*100</f>
        <v>-4.7516011527094175</v>
      </c>
      <c r="G153" s="215">
        <v>-5.4314178003761704</v>
      </c>
      <c r="H153" s="215">
        <v>-5.7474241391880287</v>
      </c>
      <c r="I153" s="214">
        <v>19580516.37946333</v>
      </c>
    </row>
    <row r="154" spans="1:9" ht="11.25" customHeight="1">
      <c r="A154" s="74"/>
      <c r="B154" s="71"/>
      <c r="C154" s="186" t="s">
        <v>18</v>
      </c>
      <c r="D154" s="214">
        <f t="shared" si="16"/>
        <v>20440.742082931905</v>
      </c>
      <c r="E154" s="215">
        <f t="shared" si="17"/>
        <v>-5.1020518764770539</v>
      </c>
      <c r="F154" s="215">
        <f>((SUM(D145:D154)/SUM(D133:D142))-1)*100</f>
        <v>-4.7860218369400247</v>
      </c>
      <c r="G154" s="215">
        <v>-4.8542583783659712</v>
      </c>
      <c r="H154" s="215">
        <v>-6.1215177271518817</v>
      </c>
      <c r="I154" s="214">
        <v>20440742.082931906</v>
      </c>
    </row>
    <row r="155" spans="1:9" ht="11.25" customHeight="1">
      <c r="A155" s="74"/>
      <c r="B155" s="71"/>
      <c r="C155" s="186" t="s">
        <v>20</v>
      </c>
      <c r="D155" s="214">
        <f t="shared" si="16"/>
        <v>21356.8010942287</v>
      </c>
      <c r="E155" s="215">
        <f t="shared" si="17"/>
        <v>-6.2980574211188411</v>
      </c>
      <c r="F155" s="215">
        <f>((SUM(D145:D155)/SUM(D133:D143))-1)*100</f>
        <v>-4.9283729425069094</v>
      </c>
      <c r="G155" s="215">
        <v>-1.9301023981622807</v>
      </c>
      <c r="H155" s="215">
        <v>-5.977156109580184</v>
      </c>
      <c r="I155" s="214">
        <v>21356801.0942287</v>
      </c>
    </row>
    <row r="156" spans="1:9" ht="11.25" customHeight="1">
      <c r="A156" s="74"/>
      <c r="B156" s="71"/>
      <c r="C156" s="186" t="s">
        <v>22</v>
      </c>
      <c r="D156" s="214">
        <f t="shared" si="16"/>
        <v>22632.855884225777</v>
      </c>
      <c r="E156" s="215">
        <f t="shared" si="17"/>
        <v>0.92288830967086621</v>
      </c>
      <c r="F156" s="215">
        <f>((SUM(D145:D156)/SUM(D133:D144))-1)*100</f>
        <v>-4.4323103303781313</v>
      </c>
      <c r="G156" s="215">
        <v>4.0968325717104515</v>
      </c>
      <c r="H156" s="215">
        <v>-4.8581783878570262</v>
      </c>
      <c r="I156" s="214">
        <v>22632855.884225778</v>
      </c>
    </row>
    <row r="157" spans="1:9" ht="11.25" customHeight="1">
      <c r="A157" s="74"/>
      <c r="B157" s="71"/>
      <c r="C157" s="213" t="s">
        <v>48</v>
      </c>
      <c r="D157" s="214">
        <f t="shared" si="16"/>
        <v>24526.949475089084</v>
      </c>
      <c r="E157" s="215">
        <f t="shared" si="17"/>
        <v>0.49666431002743927</v>
      </c>
      <c r="F157" s="215">
        <f>((SUM(D157)/SUM(D145))-1)*100</f>
        <v>0.49666431002743927</v>
      </c>
      <c r="G157" s="215">
        <v>1.7426116171229689</v>
      </c>
      <c r="H157" s="215">
        <v>-4.5266771636832015</v>
      </c>
      <c r="I157" s="214">
        <v>24526949.475089084</v>
      </c>
    </row>
    <row r="158" spans="1:9" ht="11.25" customHeight="1">
      <c r="A158" s="74"/>
      <c r="B158" s="71"/>
      <c r="C158" s="186" t="s">
        <v>5</v>
      </c>
      <c r="D158" s="214">
        <f t="shared" si="16"/>
        <v>21691.803066337914</v>
      </c>
      <c r="E158" s="215">
        <f t="shared" si="17"/>
        <v>6.7236441317240825</v>
      </c>
      <c r="F158" s="215">
        <f>((SUM(D157:D158)/SUM(D145:D146))-1)*100</f>
        <v>3.3261298475567358</v>
      </c>
      <c r="G158" s="215">
        <v>4.338815639246385</v>
      </c>
      <c r="H158" s="215">
        <v>-3.6161696443954838</v>
      </c>
      <c r="I158" s="214">
        <v>21691803.066337913</v>
      </c>
    </row>
    <row r="159" spans="1:9" ht="11.25" customHeight="1">
      <c r="A159" s="74"/>
      <c r="B159" s="71"/>
      <c r="C159" s="186" t="s">
        <v>7</v>
      </c>
      <c r="D159" s="214">
        <f t="shared" si="16"/>
        <v>21241.814131046947</v>
      </c>
      <c r="E159" s="215">
        <f t="shared" si="17"/>
        <v>6.2986071268575472</v>
      </c>
      <c r="F159" s="215">
        <f>((SUM(D157:D159)/SUM(D145:D147))-1)*100</f>
        <v>4.2440051371570364</v>
      </c>
      <c r="G159" s="215">
        <v>1.993167995088263</v>
      </c>
      <c r="H159" s="215">
        <v>-2.3873609780436733</v>
      </c>
      <c r="I159" s="214">
        <v>21241814.131046947</v>
      </c>
    </row>
    <row r="160" spans="1:9" ht="11.25" customHeight="1">
      <c r="A160" s="74"/>
      <c r="B160" s="71"/>
      <c r="C160" s="186" t="s">
        <v>9</v>
      </c>
      <c r="D160" s="214">
        <f t="shared" si="16"/>
        <v>20124.250100906957</v>
      </c>
      <c r="E160" s="215">
        <f t="shared" si="17"/>
        <v>5.9212451521483134</v>
      </c>
      <c r="F160" s="215">
        <f>((SUM(D157:D160)/SUM(D145:D148))-1)*100</f>
        <v>4.62466501015808</v>
      </c>
      <c r="G160" s="215">
        <v>6.4690141651638333</v>
      </c>
      <c r="H160" s="215">
        <v>-1.4644568768451549</v>
      </c>
      <c r="I160" s="214">
        <v>20124250.100906957</v>
      </c>
    </row>
    <row r="161" spans="1:9" ht="11.25" customHeight="1">
      <c r="A161" s="74"/>
      <c r="B161" s="71"/>
      <c r="C161" s="186" t="s">
        <v>10</v>
      </c>
      <c r="D161" s="214">
        <f t="shared" si="16"/>
        <v>21052.681796702589</v>
      </c>
      <c r="E161" s="215">
        <f t="shared" si="17"/>
        <v>4.1739789715254272</v>
      </c>
      <c r="F161" s="215">
        <f>((SUM(D157:D161)/SUM(D145:D149))-1)*100</f>
        <v>4.5370229356026748</v>
      </c>
      <c r="G161" s="215">
        <v>1.9019375771511804</v>
      </c>
      <c r="H161" s="215">
        <v>-0.91760082897198725</v>
      </c>
      <c r="I161" s="214">
        <v>21052681.79670259</v>
      </c>
    </row>
    <row r="162" spans="1:9" ht="11.25" customHeight="1">
      <c r="A162" s="74"/>
      <c r="B162" s="71"/>
      <c r="C162" s="186" t="s">
        <v>12</v>
      </c>
      <c r="D162" s="214">
        <f t="shared" si="16"/>
        <v>20859.56982743241</v>
      </c>
      <c r="E162" s="215">
        <f t="shared" si="17"/>
        <v>-1.5607976362765563</v>
      </c>
      <c r="F162" s="215">
        <f>((SUM(D157:D162)/SUM(D145:D150))-1)*100</f>
        <v>3.5042375193635289</v>
      </c>
      <c r="G162" s="215">
        <v>1.2483007507789745</v>
      </c>
      <c r="H162" s="215">
        <v>-0.16259202207047352</v>
      </c>
      <c r="I162" s="214">
        <v>20859569.827432409</v>
      </c>
    </row>
    <row r="163" spans="1:9" ht="11.25" customHeight="1">
      <c r="A163" s="74"/>
      <c r="B163" s="71">
        <v>2010</v>
      </c>
      <c r="C163" s="186" t="s">
        <v>13</v>
      </c>
      <c r="D163" s="214">
        <f t="shared" si="16"/>
        <v>22684.34726927484</v>
      </c>
      <c r="E163" s="215">
        <f t="shared" si="17"/>
        <v>3.7683536959278729</v>
      </c>
      <c r="F163" s="215">
        <f>((SUM(D157:D163)/SUM(D145:D151))-1)*100</f>
        <v>3.5435216977445894</v>
      </c>
      <c r="G163" s="215">
        <v>3.4860052656860319</v>
      </c>
      <c r="H163" s="215">
        <v>0.70304255265172255</v>
      </c>
      <c r="I163" s="214">
        <v>22684347.269274838</v>
      </c>
    </row>
    <row r="164" spans="1:9" ht="11.25" customHeight="1">
      <c r="A164" s="74"/>
      <c r="B164" s="71"/>
      <c r="C164" s="186" t="s">
        <v>14</v>
      </c>
      <c r="D164" s="214">
        <f t="shared" si="16"/>
        <v>21604.489914969148</v>
      </c>
      <c r="E164" s="215">
        <f t="shared" si="17"/>
        <v>-0.95944203941170647</v>
      </c>
      <c r="F164" s="215">
        <f>((SUM(D157:D164)/SUM(D145:D152))-1)*100</f>
        <v>2.9615659311033493</v>
      </c>
      <c r="G164" s="215">
        <v>-0.19677239495811127</v>
      </c>
      <c r="H164" s="215">
        <v>1.0020738858423472</v>
      </c>
      <c r="I164" s="214">
        <v>21604489.91496915</v>
      </c>
    </row>
    <row r="165" spans="1:9" ht="11.25" customHeight="1">
      <c r="A165" s="74"/>
      <c r="B165" s="71"/>
      <c r="C165" s="186" t="s">
        <v>16</v>
      </c>
      <c r="D165" s="214">
        <f t="shared" si="16"/>
        <v>20040.831680650332</v>
      </c>
      <c r="E165" s="215">
        <f t="shared" ref="E165:E193" si="18">((D165/D153)-1)*100</f>
        <v>2.3508843805048807</v>
      </c>
      <c r="F165" s="215">
        <f>((SUM(D157:D165)/SUM(D145:D153))-1)*100</f>
        <v>2.8980865689514745</v>
      </c>
      <c r="G165" s="215">
        <v>2.9305662888357231</v>
      </c>
      <c r="H165" s="215">
        <v>1.6753858851737746</v>
      </c>
      <c r="I165" s="214">
        <v>20040831.680650331</v>
      </c>
    </row>
    <row r="166" spans="1:9" ht="11.25" customHeight="1">
      <c r="A166" s="74"/>
      <c r="B166" s="71"/>
      <c r="C166" s="186" t="s">
        <v>18</v>
      </c>
      <c r="D166" s="214">
        <f t="shared" si="16"/>
        <v>20959.563464706385</v>
      </c>
      <c r="E166" s="215">
        <f t="shared" si="18"/>
        <v>2.5381729277221154</v>
      </c>
      <c r="F166" s="215">
        <f>((SUM(D157:D166)/SUM(D145:D154))-1)*100</f>
        <v>2.8628537853346181</v>
      </c>
      <c r="G166" s="215">
        <v>5.1149447885842303</v>
      </c>
      <c r="H166" s="215">
        <v>2.5452966096077612</v>
      </c>
      <c r="I166" s="214">
        <v>20959563.464706384</v>
      </c>
    </row>
    <row r="167" spans="1:9" ht="11.25" customHeight="1">
      <c r="A167" s="74"/>
      <c r="B167" s="71"/>
      <c r="C167" s="186" t="s">
        <v>20</v>
      </c>
      <c r="D167" s="214">
        <f t="shared" si="16"/>
        <v>22686.915688010089</v>
      </c>
      <c r="E167" s="215">
        <f t="shared" si="18"/>
        <v>6.2280609718317281</v>
      </c>
      <c r="F167" s="215">
        <f>((SUM(D157:D167)/SUM(D145:D155))-1)*100</f>
        <v>3.1751079994440934</v>
      </c>
      <c r="G167" s="215">
        <v>2.0544333021943251</v>
      </c>
      <c r="H167" s="215">
        <v>2.906195208092166</v>
      </c>
      <c r="I167" s="214">
        <v>22686915.688010089</v>
      </c>
    </row>
    <row r="168" spans="1:9" ht="11.25" customHeight="1">
      <c r="A168" s="74"/>
      <c r="B168" s="71"/>
      <c r="C168" s="186" t="s">
        <v>22</v>
      </c>
      <c r="D168" s="214">
        <f t="shared" si="16"/>
        <v>22858.0127000332</v>
      </c>
      <c r="E168" s="215">
        <f t="shared" si="18"/>
        <v>0.99482282288709811</v>
      </c>
      <c r="F168" s="215">
        <f>((SUM(D157:D168)/SUM(D145:D156))-1)*100</f>
        <v>2.9799084133038001</v>
      </c>
      <c r="G168" s="215">
        <v>-1.2088404086502802</v>
      </c>
      <c r="H168" s="215">
        <v>2.400634218885811</v>
      </c>
      <c r="I168" s="214">
        <v>22858012.700033199</v>
      </c>
    </row>
    <row r="169" spans="1:9" ht="11.25" customHeight="1">
      <c r="A169" s="74"/>
      <c r="B169" s="71"/>
      <c r="C169" s="213" t="s">
        <v>54</v>
      </c>
      <c r="D169" s="214">
        <f t="shared" si="16"/>
        <v>23609.342603519999</v>
      </c>
      <c r="E169" s="215">
        <f t="shared" si="18"/>
        <v>-3.7412189090251791</v>
      </c>
      <c r="F169" s="215">
        <f>((SUM(D169)/SUM(D157))-1)*100</f>
        <v>-3.7412189090251791</v>
      </c>
      <c r="G169" s="215">
        <v>-4.7210774454216171</v>
      </c>
      <c r="H169" s="215">
        <v>1.812804816298863</v>
      </c>
      <c r="I169" s="214">
        <v>23609342.603519998</v>
      </c>
    </row>
    <row r="170" spans="1:9" ht="11.25" customHeight="1">
      <c r="A170" s="74"/>
      <c r="B170" s="71"/>
      <c r="C170" s="213" t="s">
        <v>5</v>
      </c>
      <c r="D170" s="214">
        <f t="shared" si="16"/>
        <v>21363.324434471993</v>
      </c>
      <c r="E170" s="215">
        <f t="shared" si="18"/>
        <v>-1.51429842351678</v>
      </c>
      <c r="F170" s="215">
        <f>((SUM(D169:D170)/SUM(D157:D158))-1)*100</f>
        <v>-2.6960604406579436</v>
      </c>
      <c r="G170" s="215">
        <v>1.3967992057443812</v>
      </c>
      <c r="H170" s="215">
        <v>1.5830881474943048</v>
      </c>
      <c r="I170" s="214">
        <v>21363324.434471995</v>
      </c>
    </row>
    <row r="171" spans="1:9" ht="11.25" customHeight="1">
      <c r="A171" s="74"/>
      <c r="B171" s="71"/>
      <c r="C171" s="213" t="s">
        <v>7</v>
      </c>
      <c r="D171" s="214">
        <f t="shared" si="16"/>
        <v>22735.495906081997</v>
      </c>
      <c r="E171" s="215">
        <f t="shared" si="18"/>
        <v>7.0317994772955306</v>
      </c>
      <c r="F171" s="215">
        <f>((SUM(D169:D171)/SUM(D157:D159))-1)*100</f>
        <v>0.36702370557031294</v>
      </c>
      <c r="G171" s="215">
        <v>5.984315618678937</v>
      </c>
      <c r="H171" s="215">
        <v>1.9052497811348434</v>
      </c>
      <c r="I171" s="214">
        <v>22735495.906081997</v>
      </c>
    </row>
    <row r="172" spans="1:9" ht="11.25" customHeight="1">
      <c r="A172" s="74"/>
      <c r="B172" s="71"/>
      <c r="C172" s="213" t="s">
        <v>9</v>
      </c>
      <c r="D172" s="214">
        <f t="shared" si="16"/>
        <v>19186.961235135997</v>
      </c>
      <c r="E172" s="215">
        <f t="shared" si="18"/>
        <v>-4.6575095274169591</v>
      </c>
      <c r="F172" s="215">
        <f>((SUM(D169:D172)/SUM(D157:D160))-1)*100</f>
        <v>-0.78745679854013151</v>
      </c>
      <c r="G172" s="215">
        <v>-3.9208379803410178</v>
      </c>
      <c r="H172" s="215">
        <v>1.0703747899644345</v>
      </c>
      <c r="I172" s="214">
        <v>19186961.235135999</v>
      </c>
    </row>
    <row r="173" spans="1:9" ht="11.25" customHeight="1">
      <c r="A173" s="74"/>
      <c r="B173" s="71"/>
      <c r="C173" s="213" t="s">
        <v>10</v>
      </c>
      <c r="D173" s="214">
        <f t="shared" si="16"/>
        <v>20269.192411183998</v>
      </c>
      <c r="E173" s="215">
        <f t="shared" si="18"/>
        <v>-3.7215657040012173</v>
      </c>
      <c r="F173" s="215">
        <f>((SUM(D169:D173)/SUM(D157:D161))-1)*100</f>
        <v>-1.3560529274697308</v>
      </c>
      <c r="G173" s="215">
        <v>-4.4165659545957308</v>
      </c>
      <c r="H173" s="215">
        <v>0.52653543522378499</v>
      </c>
      <c r="I173" s="214">
        <v>20269192.411183998</v>
      </c>
    </row>
    <row r="174" spans="1:9" ht="11.25" customHeight="1">
      <c r="A174" s="74"/>
      <c r="B174" s="71"/>
      <c r="C174" s="213" t="s">
        <v>12</v>
      </c>
      <c r="D174" s="214">
        <f t="shared" si="16"/>
        <v>20732.845432807997</v>
      </c>
      <c r="E174" s="215">
        <f t="shared" si="18"/>
        <v>-0.60751202288820139</v>
      </c>
      <c r="F174" s="215">
        <f>((SUM(D169:D174)/SUM(D157:D162))-1)*100</f>
        <v>-1.2354769062436932</v>
      </c>
      <c r="G174" s="215">
        <v>-3.2602272061558302</v>
      </c>
      <c r="H174" s="215">
        <v>0.15869714516327793</v>
      </c>
      <c r="I174" s="214">
        <v>20732845.432807997</v>
      </c>
    </row>
    <row r="175" spans="1:9" ht="11.25" customHeight="1">
      <c r="A175" s="74"/>
      <c r="B175" s="71">
        <v>2011</v>
      </c>
      <c r="C175" s="213" t="s">
        <v>13</v>
      </c>
      <c r="D175" s="214">
        <f t="shared" si="16"/>
        <v>21913.066011991999</v>
      </c>
      <c r="E175" s="215">
        <f t="shared" si="18"/>
        <v>-3.4000592925480078</v>
      </c>
      <c r="F175" s="215">
        <f>((SUM(D169:D175)/SUM(D157:D163))-1)*100</f>
        <v>-1.558132194530637</v>
      </c>
      <c r="G175" s="215">
        <v>-0.49464266881540375</v>
      </c>
      <c r="H175" s="215">
        <v>-0.17047074903659976</v>
      </c>
      <c r="I175" s="214">
        <v>21913066.011992</v>
      </c>
    </row>
    <row r="176" spans="1:9" ht="11.25" customHeight="1">
      <c r="A176" s="74"/>
      <c r="B176" s="71"/>
      <c r="C176" s="213" t="s">
        <v>14</v>
      </c>
      <c r="D176" s="214">
        <f t="shared" si="16"/>
        <v>21524.473699512004</v>
      </c>
      <c r="E176" s="215">
        <f t="shared" si="18"/>
        <v>-0.3703684547613606</v>
      </c>
      <c r="F176" s="215">
        <f>((SUM(D169:D176)/SUM(D157:D164))-1)*100</f>
        <v>-1.4104733285753568</v>
      </c>
      <c r="G176" s="215">
        <v>-1.7289117975339496</v>
      </c>
      <c r="H176" s="215">
        <v>-0.30250702122147644</v>
      </c>
      <c r="I176" s="214">
        <v>21524473.699512005</v>
      </c>
    </row>
    <row r="177" spans="1:9" ht="11.25" customHeight="1">
      <c r="A177" s="74"/>
      <c r="B177" s="71"/>
      <c r="C177" s="213" t="s">
        <v>16</v>
      </c>
      <c r="D177" s="214">
        <f t="shared" si="16"/>
        <v>20965.786819808003</v>
      </c>
      <c r="E177" s="215">
        <f t="shared" si="18"/>
        <v>4.6153530646671159</v>
      </c>
      <c r="F177" s="215">
        <f>((SUM(D169:D177)/SUM(D157:D165))-1)*100</f>
        <v>-0.78742939671418988</v>
      </c>
      <c r="G177" s="215">
        <v>0.39959154510984529</v>
      </c>
      <c r="H177" s="215">
        <v>-0.48912868735372372</v>
      </c>
      <c r="I177" s="214">
        <v>20965786.819808003</v>
      </c>
    </row>
    <row r="178" spans="1:9" ht="11.25" customHeight="1">
      <c r="A178" s="74"/>
      <c r="B178" s="71"/>
      <c r="C178" s="213" t="s">
        <v>18</v>
      </c>
      <c r="D178" s="214">
        <f t="shared" si="16"/>
        <v>20289.23357</v>
      </c>
      <c r="E178" s="215">
        <f t="shared" si="18"/>
        <v>-3.1982054198559373</v>
      </c>
      <c r="F178" s="215">
        <f>((SUM(D169:D178)/SUM(D157:D166))-1)*100</f>
        <v>-1.0226809601759923</v>
      </c>
      <c r="G178" s="215">
        <v>-7.1666955772664354</v>
      </c>
      <c r="H178" s="215">
        <v>-1.5155538054135387</v>
      </c>
      <c r="I178" s="214">
        <v>20289233.57</v>
      </c>
    </row>
    <row r="179" spans="1:9" ht="11.25" customHeight="1">
      <c r="A179" s="74"/>
      <c r="B179" s="71"/>
      <c r="C179" s="213" t="s">
        <v>20</v>
      </c>
      <c r="D179" s="214">
        <f t="shared" si="16"/>
        <v>20584.391581576005</v>
      </c>
      <c r="E179" s="215">
        <f t="shared" si="18"/>
        <v>-9.2675625693150359</v>
      </c>
      <c r="F179" s="215">
        <f>((SUM(D169:D179)/SUM(D157:D167))-1)*100</f>
        <v>-1.8103526679494553</v>
      </c>
      <c r="G179" s="215">
        <v>-7.5820022798249394</v>
      </c>
      <c r="H179" s="215">
        <v>-2.3478092320085242</v>
      </c>
      <c r="I179" s="214">
        <v>20584391.581576005</v>
      </c>
    </row>
    <row r="180" spans="1:9" ht="11.25" customHeight="1">
      <c r="A180" s="74"/>
      <c r="B180" s="71"/>
      <c r="C180" s="213" t="s">
        <v>22</v>
      </c>
      <c r="D180" s="214">
        <f t="shared" si="16"/>
        <v>21827.266436280006</v>
      </c>
      <c r="E180" s="215">
        <f t="shared" si="18"/>
        <v>-4.5093432980361285</v>
      </c>
      <c r="F180" s="215">
        <f>((SUM(D169:D180)/SUM(D157:D168))-1)*100</f>
        <v>-2.0473336951949528</v>
      </c>
      <c r="G180" s="215">
        <v>-3.2121455896076396</v>
      </c>
      <c r="H180" s="215">
        <v>-2.5203390914850354</v>
      </c>
      <c r="I180" s="214">
        <v>21827266.436280005</v>
      </c>
    </row>
    <row r="181" spans="1:9" ht="11.25" customHeight="1">
      <c r="A181" s="74"/>
      <c r="B181" s="71"/>
      <c r="C181" s="213" t="s">
        <v>68</v>
      </c>
      <c r="D181" s="214">
        <f t="shared" si="16"/>
        <v>23059.297412328</v>
      </c>
      <c r="E181" s="215">
        <f t="shared" si="18"/>
        <v>-2.3297776665327063</v>
      </c>
      <c r="F181" s="215">
        <f>((SUM(D181)/SUM(D169))-1)*100</f>
        <v>-2.3297776665327063</v>
      </c>
      <c r="G181" s="215">
        <v>-2.2312087019289661</v>
      </c>
      <c r="H181" s="215">
        <v>-2.2870992083351305</v>
      </c>
      <c r="I181" s="214">
        <v>23059297.412328001</v>
      </c>
    </row>
    <row r="182" spans="1:9" ht="11.25" customHeight="1">
      <c r="A182" s="74"/>
      <c r="B182" s="71"/>
      <c r="C182" s="213" t="s">
        <v>5</v>
      </c>
      <c r="D182" s="214">
        <f t="shared" si="16"/>
        <v>22926.810793704004</v>
      </c>
      <c r="E182" s="215">
        <f t="shared" si="18"/>
        <v>7.3185536456543243</v>
      </c>
      <c r="F182" s="215">
        <f>((SUM(D181:D182)/SUM(D169:D170))-1)*100</f>
        <v>2.2534602343771803</v>
      </c>
      <c r="G182" s="215">
        <v>-0.91451962844527612</v>
      </c>
      <c r="H182" s="215">
        <v>-2.4682403877624548</v>
      </c>
      <c r="I182" s="214">
        <v>22926810.793704003</v>
      </c>
    </row>
    <row r="183" spans="1:9" ht="11.25" customHeight="1">
      <c r="A183" s="74"/>
      <c r="B183" s="71"/>
      <c r="C183" s="213" t="s">
        <v>7</v>
      </c>
      <c r="D183" s="214">
        <f t="shared" si="16"/>
        <v>21343.720854314</v>
      </c>
      <c r="E183" s="215">
        <f t="shared" si="18"/>
        <v>-6.1215953129734935</v>
      </c>
      <c r="F183" s="215">
        <f>((SUM(D181:D183)/SUM(D169:D171))-1)*100</f>
        <v>-0.55877144981837379</v>
      </c>
      <c r="G183" s="215">
        <v>-2.0645384544283885</v>
      </c>
      <c r="H183" s="215">
        <v>-3.0123617905631632</v>
      </c>
      <c r="I183" s="214">
        <v>21343720.854313999</v>
      </c>
    </row>
    <row r="184" spans="1:9" ht="11.25" customHeight="1">
      <c r="A184" s="74"/>
      <c r="B184" s="71"/>
      <c r="C184" s="213" t="s">
        <v>9</v>
      </c>
      <c r="D184" s="214">
        <f t="shared" si="16"/>
        <v>19452.26119044</v>
      </c>
      <c r="E184" s="215">
        <f t="shared" si="18"/>
        <v>1.3827096018632412</v>
      </c>
      <c r="F184" s="215">
        <f>((SUM(D181:D184)/SUM(D169:D172))-1)*100</f>
        <v>-0.13008086413556219</v>
      </c>
      <c r="G184" s="215">
        <v>-0.24003021999222662</v>
      </c>
      <c r="H184" s="215">
        <v>-2.6395075547592297</v>
      </c>
      <c r="I184" s="214">
        <v>19452261.190439999</v>
      </c>
    </row>
    <row r="185" spans="1:9" ht="11.25" customHeight="1">
      <c r="A185" s="74"/>
      <c r="B185" s="71"/>
      <c r="C185" s="213" t="s">
        <v>10</v>
      </c>
      <c r="D185" s="214">
        <f t="shared" si="16"/>
        <v>20148.687059096002</v>
      </c>
      <c r="E185" s="215">
        <f t="shared" si="18"/>
        <v>-0.59452468378318191</v>
      </c>
      <c r="F185" s="215">
        <f>((SUM(D181:D185)/SUM(D169:D173))-1)*100</f>
        <v>-0.21792634707373804</v>
      </c>
      <c r="G185" s="215">
        <v>-2.4091901829330964</v>
      </c>
      <c r="H185" s="215">
        <v>-2.3946891523198435</v>
      </c>
      <c r="I185" s="214">
        <v>20148687.059096001</v>
      </c>
    </row>
    <row r="186" spans="1:9" ht="11.25" customHeight="1">
      <c r="A186" s="74"/>
      <c r="B186" s="71"/>
      <c r="C186" s="213" t="s">
        <v>12</v>
      </c>
      <c r="D186" s="214">
        <f t="shared" ref="D186:D249" si="19">+I186/1000</f>
        <v>20717.490735616007</v>
      </c>
      <c r="E186" s="215">
        <f t="shared" si="18"/>
        <v>-7.4059767829515177E-2</v>
      </c>
      <c r="F186" s="215">
        <f>((SUM(D181:D186)/SUM(D169:D174))-1)*100</f>
        <v>-0.19460476977496421</v>
      </c>
      <c r="G186" s="215">
        <v>-1.9636462597672044</v>
      </c>
      <c r="H186" s="215">
        <v>-2.2659151043226577</v>
      </c>
      <c r="I186" s="214">
        <v>20717490.735616006</v>
      </c>
    </row>
    <row r="187" spans="1:9" ht="11.25" customHeight="1">
      <c r="A187" s="74"/>
      <c r="B187" s="71">
        <v>2012</v>
      </c>
      <c r="C187" s="213" t="s">
        <v>13</v>
      </c>
      <c r="D187" s="214">
        <f t="shared" si="19"/>
        <v>21633.262266951995</v>
      </c>
      <c r="E187" s="215">
        <f t="shared" si="18"/>
        <v>-1.2768808567768741</v>
      </c>
      <c r="F187" s="215">
        <f>((SUM(D181:D187)/SUM(D169:D175))-1)*100</f>
        <v>-0.35291163338978526</v>
      </c>
      <c r="G187" s="215">
        <v>-2.7058300747531341</v>
      </c>
      <c r="H187" s="215">
        <v>-2.4510518081238941</v>
      </c>
      <c r="I187" s="214">
        <v>21633262.266951997</v>
      </c>
    </row>
    <row r="188" spans="1:9" ht="11.25" customHeight="1">
      <c r="A188" s="74"/>
      <c r="B188" s="71"/>
      <c r="C188" s="213" t="s">
        <v>14</v>
      </c>
      <c r="D188" s="214">
        <f t="shared" si="19"/>
        <v>21420.229459904</v>
      </c>
      <c r="E188" s="215">
        <f t="shared" si="18"/>
        <v>-0.48430563768148138</v>
      </c>
      <c r="F188" s="215">
        <f>((SUM(D181:D188)/SUM(D169:D176))-1)*100</f>
        <v>-0.36941842834152805</v>
      </c>
      <c r="G188" s="215">
        <v>-1.9796042043905948</v>
      </c>
      <c r="H188" s="215">
        <v>-2.4669642551519377</v>
      </c>
      <c r="I188" s="214">
        <v>21420229.459904</v>
      </c>
    </row>
    <row r="189" spans="1:9" ht="11.25" customHeight="1">
      <c r="A189" s="74"/>
      <c r="B189" s="71"/>
      <c r="C189" s="213" t="s">
        <v>16</v>
      </c>
      <c r="D189" s="214">
        <f t="shared" si="19"/>
        <v>19773.061354856</v>
      </c>
      <c r="E189" s="215">
        <f t="shared" si="18"/>
        <v>-5.6889134436163609</v>
      </c>
      <c r="F189" s="215">
        <f>((SUM(D181:D189)/SUM(D169:D177))-1)*100</f>
        <v>-0.94938262561223841</v>
      </c>
      <c r="G189" s="215">
        <v>-2.7810964929833037</v>
      </c>
      <c r="H189" s="215">
        <v>-2.713918224242462</v>
      </c>
      <c r="I189" s="214">
        <v>19773061.354855999</v>
      </c>
    </row>
    <row r="190" spans="1:9" ht="11.25" customHeight="1">
      <c r="A190" s="74"/>
      <c r="B190" s="71"/>
      <c r="C190" s="213" t="s">
        <v>18</v>
      </c>
      <c r="D190" s="214">
        <f t="shared" si="19"/>
        <v>19707.628482999997</v>
      </c>
      <c r="E190" s="215">
        <f t="shared" si="18"/>
        <v>-2.8665700209591694</v>
      </c>
      <c r="F190" s="215">
        <f>((SUM(D181:D190)/SUM(D169:D178))-1)*100</f>
        <v>-1.1323560190243165</v>
      </c>
      <c r="G190" s="215">
        <v>-1.3333007112518613</v>
      </c>
      <c r="H190" s="215">
        <v>-2.2137738968472376</v>
      </c>
      <c r="I190" s="214">
        <v>19707628.482999995</v>
      </c>
    </row>
    <row r="191" spans="1:9" ht="11.25" customHeight="1">
      <c r="A191" s="74"/>
      <c r="B191" s="71"/>
      <c r="C191" s="213" t="s">
        <v>20</v>
      </c>
      <c r="D191" s="214">
        <f t="shared" si="19"/>
        <v>20237.350619471999</v>
      </c>
      <c r="E191" s="215">
        <f t="shared" si="18"/>
        <v>-1.6859422865557194</v>
      </c>
      <c r="F191" s="215">
        <f>((SUM(D181:D191)/SUM(D169:D179))-1)*100</f>
        <v>-1.1812260943681485</v>
      </c>
      <c r="G191" s="215">
        <v>-2.8414521437159723</v>
      </c>
      <c r="H191" s="215">
        <v>-1.8009701565622094</v>
      </c>
      <c r="I191" s="214">
        <v>20237350.619472001</v>
      </c>
    </row>
    <row r="192" spans="1:9" ht="11.25" customHeight="1">
      <c r="A192" s="74"/>
      <c r="B192" s="71"/>
      <c r="C192" s="213" t="s">
        <v>22</v>
      </c>
      <c r="D192" s="214">
        <f t="shared" si="19"/>
        <v>21300.369576720001</v>
      </c>
      <c r="E192" s="215">
        <f t="shared" si="18"/>
        <v>-2.4139388278333729</v>
      </c>
      <c r="F192" s="215">
        <f>((SUM(D181:D192)/SUM(D169:D180))-1)*100</f>
        <v>-1.2867421870956464</v>
      </c>
      <c r="G192" s="215">
        <v>-2.3916247937534885</v>
      </c>
      <c r="H192" s="215">
        <v>-1.7067362329437619</v>
      </c>
      <c r="I192" s="214">
        <v>21300369.576719999</v>
      </c>
    </row>
    <row r="193" spans="1:9" ht="11.25" customHeight="1">
      <c r="A193" s="74"/>
      <c r="B193" s="71"/>
      <c r="C193" s="213" t="s">
        <v>90</v>
      </c>
      <c r="D193" s="214">
        <f t="shared" si="19"/>
        <v>22520.184962624004</v>
      </c>
      <c r="E193" s="215">
        <f t="shared" si="18"/>
        <v>-2.3379396174307288</v>
      </c>
      <c r="F193" s="215">
        <f>((SUM(D193)/SUM(D181))-1)*100</f>
        <v>-2.3379396174307288</v>
      </c>
      <c r="G193" s="215">
        <v>-3.7960807800974772</v>
      </c>
      <c r="H193" s="215">
        <v>-1.8320977474129752</v>
      </c>
      <c r="I193" s="214">
        <v>22520184.962624002</v>
      </c>
    </row>
    <row r="194" spans="1:9" ht="11.25" customHeight="1">
      <c r="A194" s="74"/>
      <c r="B194" s="71"/>
      <c r="C194" s="213" t="s">
        <v>5</v>
      </c>
      <c r="D194" s="214">
        <f t="shared" si="19"/>
        <v>20518.323570759996</v>
      </c>
      <c r="E194" s="215">
        <f t="shared" ref="E194:E215" si="20">((D194/D182)-1)*100</f>
        <v>-10.505112309843856</v>
      </c>
      <c r="F194" s="215">
        <f>((SUM(D193:D194)/SUM(D181:D182))-1)*100</f>
        <v>-6.4097610944632404</v>
      </c>
      <c r="G194" s="215">
        <v>-5.8102319303470864</v>
      </c>
      <c r="H194" s="215">
        <v>-2.1633093571584938</v>
      </c>
      <c r="I194" s="214">
        <v>20518323.570759997</v>
      </c>
    </row>
    <row r="195" spans="1:9" ht="11.25" customHeight="1">
      <c r="A195" s="74"/>
      <c r="B195" s="71"/>
      <c r="C195" s="213" t="s">
        <v>7</v>
      </c>
      <c r="D195" s="214">
        <f t="shared" si="19"/>
        <v>21163.536091793998</v>
      </c>
      <c r="E195" s="215">
        <f t="shared" si="20"/>
        <v>-0.84420501818727178</v>
      </c>
      <c r="F195" s="215">
        <f>((SUM(D193:D195)/SUM(D181:D183))-1)*100</f>
        <v>-4.6454661757193154</v>
      </c>
      <c r="G195" s="215">
        <v>-2.0985908043338104</v>
      </c>
      <c r="H195" s="215">
        <v>-2.2402287720633129</v>
      </c>
      <c r="I195" s="214">
        <v>21163536.091793999</v>
      </c>
    </row>
    <row r="196" spans="1:9" ht="11.25" customHeight="1">
      <c r="A196" s="74"/>
      <c r="B196" s="71"/>
      <c r="C196" s="213" t="s">
        <v>9</v>
      </c>
      <c r="D196" s="214">
        <f t="shared" si="19"/>
        <v>19454.237722847993</v>
      </c>
      <c r="E196" s="215">
        <f t="shared" si="20"/>
        <v>1.0160939073577957E-2</v>
      </c>
      <c r="F196" s="215">
        <f>((SUM(D193:D196)/SUM(D181:D184))-1)*100</f>
        <v>-3.6019043718893418</v>
      </c>
      <c r="G196" s="215">
        <v>-3.0354560211842574</v>
      </c>
      <c r="H196" s="215">
        <v>-2.5248558711440605</v>
      </c>
      <c r="I196" s="214">
        <v>19454237.722847994</v>
      </c>
    </row>
    <row r="197" spans="1:9" ht="11.25" customHeight="1">
      <c r="A197" s="74"/>
      <c r="B197" s="71"/>
      <c r="C197" s="213" t="s">
        <v>10</v>
      </c>
      <c r="D197" s="214">
        <f t="shared" si="19"/>
        <v>19405.320181000006</v>
      </c>
      <c r="E197" s="215">
        <f t="shared" si="20"/>
        <v>-3.6894060437571152</v>
      </c>
      <c r="F197" s="215">
        <f>((SUM(D193:D197)/SUM(D181:D185))-1)*100</f>
        <v>-3.6183920833599448</v>
      </c>
      <c r="G197" s="215">
        <v>-2.2056333676174544</v>
      </c>
      <c r="H197" s="215">
        <v>-2.4389126225882296</v>
      </c>
      <c r="I197" s="214">
        <v>19405320.181000005</v>
      </c>
    </row>
    <row r="198" spans="1:9" ht="11.25" customHeight="1">
      <c r="A198" s="74"/>
      <c r="B198" s="71"/>
      <c r="C198" s="213" t="s">
        <v>12</v>
      </c>
      <c r="D198" s="214">
        <f t="shared" si="19"/>
        <v>19106.139790527996</v>
      </c>
      <c r="E198" s="215">
        <f t="shared" si="20"/>
        <v>-7.7777321860600379</v>
      </c>
      <c r="F198" s="215">
        <f>((SUM(D193:D198)/SUM(D181:D186))-1)*100</f>
        <v>-4.2934587439843686</v>
      </c>
      <c r="G198" s="215">
        <v>-2.3092729870751048</v>
      </c>
      <c r="H198" s="215">
        <v>-2.4270949706007738</v>
      </c>
      <c r="I198" s="214">
        <v>19106139.790527996</v>
      </c>
    </row>
    <row r="199" spans="1:9" ht="11.25" customHeight="1">
      <c r="A199" s="74"/>
      <c r="B199" s="71">
        <v>2013</v>
      </c>
      <c r="C199" s="213" t="s">
        <v>13</v>
      </c>
      <c r="D199" s="214">
        <f t="shared" si="19"/>
        <v>21615.268242344002</v>
      </c>
      <c r="E199" s="215">
        <f t="shared" si="20"/>
        <v>-8.3177582677773643E-2</v>
      </c>
      <c r="F199" s="215">
        <f>((SUM(D193:D199)/SUM(D181:D187))-1)*100</f>
        <v>-3.6833222027155665</v>
      </c>
      <c r="G199" s="215">
        <v>-3.4041685708120939</v>
      </c>
      <c r="H199" s="215">
        <v>-2.5255025778464946</v>
      </c>
      <c r="I199" s="214">
        <v>21615268.242344003</v>
      </c>
    </row>
    <row r="200" spans="1:9" ht="11.25" customHeight="1">
      <c r="A200" s="74"/>
      <c r="B200" s="71"/>
      <c r="C200" s="213" t="s">
        <v>14</v>
      </c>
      <c r="D200" s="214">
        <f t="shared" si="19"/>
        <v>20586.585605391996</v>
      </c>
      <c r="E200" s="215">
        <f t="shared" si="20"/>
        <v>-3.8918530544804875</v>
      </c>
      <c r="F200" s="215">
        <f>((SUM(D193:D200)/SUM(D181:D188))-1)*100</f>
        <v>-3.7094893535418394</v>
      </c>
      <c r="G200" s="215">
        <v>-2.2980144917986505</v>
      </c>
      <c r="H200" s="215">
        <v>-2.5591664033672745</v>
      </c>
      <c r="I200" s="214">
        <v>20586585.605391998</v>
      </c>
    </row>
    <row r="201" spans="1:9" ht="11.25" customHeight="1">
      <c r="A201" s="74"/>
      <c r="B201" s="71"/>
      <c r="C201" s="213" t="s">
        <v>16</v>
      </c>
      <c r="D201" s="214">
        <f t="shared" si="19"/>
        <v>19659.136867912002</v>
      </c>
      <c r="E201" s="215">
        <f t="shared" si="20"/>
        <v>-0.57616008416430109</v>
      </c>
      <c r="F201" s="215">
        <f>((SUM(D193:D201)/SUM(D181:D189))-1)*100</f>
        <v>-3.3842205777439682</v>
      </c>
      <c r="G201" s="215">
        <v>-1.3869308283546045</v>
      </c>
      <c r="H201" s="215">
        <v>-2.5060608408915219</v>
      </c>
      <c r="I201" s="214">
        <v>19659136.867912002</v>
      </c>
    </row>
    <row r="202" spans="1:9" ht="11.25" customHeight="1">
      <c r="A202" s="74"/>
      <c r="B202" s="71"/>
      <c r="C202" s="213" t="s">
        <v>18</v>
      </c>
      <c r="D202" s="214">
        <f t="shared" si="19"/>
        <v>19747.625221000002</v>
      </c>
      <c r="E202" s="215">
        <f t="shared" si="20"/>
        <v>0.20295053783110362</v>
      </c>
      <c r="F202" s="215">
        <f>((SUM(D193:D202)/SUM(D181:D190))-1)*100</f>
        <v>-3.0478716781007997</v>
      </c>
      <c r="G202" s="215">
        <v>-1.8522737668809075</v>
      </c>
      <c r="H202" s="215">
        <v>-2.5463712117029247</v>
      </c>
      <c r="I202" s="214">
        <v>19747625.221000001</v>
      </c>
    </row>
    <row r="203" spans="1:9" ht="11.25" customHeight="1">
      <c r="A203" s="74"/>
      <c r="B203" s="71"/>
      <c r="C203" s="213" t="s">
        <v>20</v>
      </c>
      <c r="D203" s="214">
        <f t="shared" si="19"/>
        <v>20435.004285423998</v>
      </c>
      <c r="E203" s="215">
        <f t="shared" si="20"/>
        <v>0.97667757834773994</v>
      </c>
      <c r="F203" s="215">
        <f>((SUM(D193:D203)/SUM(D181:D191))-1)*100</f>
        <v>-2.6944028602869707</v>
      </c>
      <c r="G203" s="215">
        <v>0.1793198374109517</v>
      </c>
      <c r="H203" s="215">
        <v>-2.2211906812789062</v>
      </c>
      <c r="I203" s="214">
        <v>20435004.285423998</v>
      </c>
    </row>
    <row r="204" spans="1:9" ht="11.25" customHeight="1">
      <c r="A204" s="74"/>
      <c r="B204" s="71"/>
      <c r="C204" s="213" t="s">
        <v>22</v>
      </c>
      <c r="D204" s="214">
        <f t="shared" si="19"/>
        <v>21708.962942560003</v>
      </c>
      <c r="E204" s="215">
        <f t="shared" si="20"/>
        <v>1.9182454293495965</v>
      </c>
      <c r="F204" s="215">
        <f>((SUM(D193:D204)/SUM(D181:D192))-1)*100</f>
        <v>-2.3040840655227379</v>
      </c>
      <c r="G204" s="215">
        <v>1.8243801392437309</v>
      </c>
      <c r="H204" s="215">
        <v>-2.2228217045758392</v>
      </c>
      <c r="I204" s="214">
        <v>21708962.942560002</v>
      </c>
    </row>
    <row r="205" spans="1:9" ht="11.25" customHeight="1">
      <c r="A205" s="74"/>
      <c r="B205" s="71"/>
      <c r="C205" s="213" t="s">
        <v>101</v>
      </c>
      <c r="D205" s="214">
        <f t="shared" si="19"/>
        <v>22018.327636704005</v>
      </c>
      <c r="E205" s="215">
        <f t="shared" si="20"/>
        <v>-2.2284778155815088</v>
      </c>
      <c r="F205" s="215">
        <f>((SUM(D205)/SUM(D193))-1)*100</f>
        <v>-2.2284778155815088</v>
      </c>
      <c r="G205" s="215">
        <v>-0.50637594207270098</v>
      </c>
      <c r="H205" s="215">
        <v>-2.1360369206329666</v>
      </c>
      <c r="I205" s="214">
        <v>22018327.636704005</v>
      </c>
    </row>
    <row r="206" spans="1:9" ht="11.25" customHeight="1">
      <c r="A206" s="74"/>
      <c r="B206" s="71"/>
      <c r="C206" s="213" t="s">
        <v>5</v>
      </c>
      <c r="D206" s="214">
        <f t="shared" si="19"/>
        <v>20338.271846424002</v>
      </c>
      <c r="E206" s="215">
        <f t="shared" si="20"/>
        <v>-0.8775167411463336</v>
      </c>
      <c r="F206" s="215">
        <f>((SUM(D205:D206)/SUM(D193:D194))-1)*100</f>
        <v>-1.5844160810708496</v>
      </c>
      <c r="G206" s="215">
        <v>-0.15328781224317467</v>
      </c>
      <c r="H206" s="215">
        <v>-1.4366108345573725</v>
      </c>
      <c r="I206" s="214">
        <v>20338271.846424002</v>
      </c>
    </row>
    <row r="207" spans="1:9" ht="11.25" customHeight="1">
      <c r="A207" s="74"/>
      <c r="B207" s="71"/>
      <c r="C207" s="213" t="s">
        <v>7</v>
      </c>
      <c r="D207" s="214">
        <f t="shared" si="19"/>
        <v>20883.903402866006</v>
      </c>
      <c r="E207" s="215">
        <f t="shared" si="20"/>
        <v>-1.3212947388145491</v>
      </c>
      <c r="F207" s="215">
        <f>((SUM(D205:D207)/SUM(D193:D195))-1)*100</f>
        <v>-1.4976808679499354</v>
      </c>
      <c r="G207" s="215">
        <v>-0.19043470628714587</v>
      </c>
      <c r="H207" s="215">
        <v>-1.2581436946291102</v>
      </c>
      <c r="I207" s="214">
        <v>20883903.402866006</v>
      </c>
    </row>
    <row r="208" spans="1:9" ht="11.25" customHeight="1">
      <c r="A208" s="74"/>
      <c r="B208" s="71"/>
      <c r="C208" s="213" t="s">
        <v>9</v>
      </c>
      <c r="D208" s="214">
        <f t="shared" si="19"/>
        <v>18773.531626559994</v>
      </c>
      <c r="E208" s="215">
        <f t="shared" si="20"/>
        <v>-3.4990119170207556</v>
      </c>
      <c r="F208" s="215">
        <f>((SUM(D205:D208)/SUM(D193:D196))-1)*100</f>
        <v>-1.9630896680776444</v>
      </c>
      <c r="G208" s="215">
        <v>0.47488015207419743</v>
      </c>
      <c r="H208" s="215">
        <v>-0.98459057041594411</v>
      </c>
      <c r="I208" s="214">
        <v>18773531.626559995</v>
      </c>
    </row>
    <row r="209" spans="1:9" ht="11.25" customHeight="1">
      <c r="A209" s="74"/>
      <c r="B209" s="71"/>
      <c r="C209" s="213" t="s">
        <v>10</v>
      </c>
      <c r="D209" s="214">
        <f t="shared" si="19"/>
        <v>19451.651674328001</v>
      </c>
      <c r="E209" s="215">
        <f t="shared" si="20"/>
        <v>0.23875665485466602</v>
      </c>
      <c r="F209" s="215">
        <f>((SUM(D205:D209)/SUM(D193:D197))-1)*100</f>
        <v>-1.5485072063521343</v>
      </c>
      <c r="G209" s="215">
        <v>2.4532691872173329</v>
      </c>
      <c r="H209" s="215">
        <v>-0.61171913878013129</v>
      </c>
      <c r="I209" s="214">
        <v>19451651.674327999</v>
      </c>
    </row>
    <row r="210" spans="1:9" ht="11.25" customHeight="1">
      <c r="A210" s="74"/>
      <c r="B210" s="71"/>
      <c r="C210" s="213" t="s">
        <v>12</v>
      </c>
      <c r="D210" s="214">
        <f t="shared" si="19"/>
        <v>19558.414355384</v>
      </c>
      <c r="E210" s="215">
        <f t="shared" si="20"/>
        <v>2.3671687207073688</v>
      </c>
      <c r="F210" s="215">
        <f>((SUM(D205:D210)/SUM(D193:D198))-1)*100</f>
        <v>-0.9361241810432519</v>
      </c>
      <c r="G210" s="215">
        <v>0.24182229255524934</v>
      </c>
      <c r="H210" s="215">
        <v>-0.40872397588245235</v>
      </c>
      <c r="I210" s="214">
        <v>19558414.355384</v>
      </c>
    </row>
    <row r="211" spans="1:9" ht="11.25" customHeight="1">
      <c r="A211" s="74"/>
      <c r="B211" s="24">
        <v>2014</v>
      </c>
      <c r="C211" s="213" t="s">
        <v>13</v>
      </c>
      <c r="D211" s="214">
        <f t="shared" si="19"/>
        <v>21058.362770999996</v>
      </c>
      <c r="E211" s="215">
        <f t="shared" si="20"/>
        <v>-2.5764448772975901</v>
      </c>
      <c r="F211" s="215">
        <f>((SUM(D205:D211)/SUM(D193:D199))-1)*100</f>
        <v>-1.1827177925863963</v>
      </c>
      <c r="G211" s="215">
        <v>-0.1115192277320598</v>
      </c>
      <c r="H211" s="215">
        <v>-0.11394294172266672</v>
      </c>
      <c r="I211" s="214">
        <v>21058362.770999998</v>
      </c>
    </row>
    <row r="212" spans="1:9" ht="11.25" customHeight="1">
      <c r="A212" s="74"/>
      <c r="B212" s="71"/>
      <c r="C212" s="213" t="s">
        <v>14</v>
      </c>
      <c r="D212" s="214">
        <f t="shared" si="19"/>
        <v>20141.598279424001</v>
      </c>
      <c r="E212" s="215">
        <f t="shared" si="20"/>
        <v>-2.1615402111724857</v>
      </c>
      <c r="F212" s="215">
        <f>((SUM(D205:D212)/SUM(D193:D200))-1)*100</f>
        <v>-1.3053110944047597</v>
      </c>
      <c r="G212" s="215">
        <v>-0.15161707688874371</v>
      </c>
      <c r="H212" s="215">
        <v>7.9974298932716792E-2</v>
      </c>
      <c r="I212" s="214">
        <v>20141598.279424001</v>
      </c>
    </row>
    <row r="213" spans="1:9" ht="11.25" customHeight="1">
      <c r="A213" s="74"/>
      <c r="B213" s="71"/>
      <c r="C213" s="213" t="s">
        <v>16</v>
      </c>
      <c r="D213" s="214">
        <f t="shared" si="19"/>
        <v>20234.849109231996</v>
      </c>
      <c r="E213" s="215">
        <f t="shared" si="20"/>
        <v>2.9284716068063155</v>
      </c>
      <c r="F213" s="215">
        <f>((SUM(D205:D213)/SUM(D193:D201))-1)*100</f>
        <v>-0.85303110410462901</v>
      </c>
      <c r="G213" s="215">
        <v>1.3311963804354621</v>
      </c>
      <c r="H213" s="215">
        <v>0.29477619840765357</v>
      </c>
      <c r="I213" s="214">
        <v>20234849.109231997</v>
      </c>
    </row>
    <row r="214" spans="1:9" ht="11.25" customHeight="1">
      <c r="A214" s="74"/>
      <c r="B214" s="71"/>
      <c r="C214" s="213" t="s">
        <v>18</v>
      </c>
      <c r="D214" s="214">
        <f t="shared" si="19"/>
        <v>19662.519081999999</v>
      </c>
      <c r="E214" s="215">
        <f t="shared" si="20"/>
        <v>-0.43096898005487994</v>
      </c>
      <c r="F214" s="215">
        <f>((SUM(D205:D214)/SUM(D193:D202))-1)*100</f>
        <v>-0.81212977130508124</v>
      </c>
      <c r="G214" s="215">
        <v>-1.247153410646662</v>
      </c>
      <c r="H214" s="215">
        <v>0.33959782643773195</v>
      </c>
      <c r="I214" s="214">
        <v>19662519.081999999</v>
      </c>
    </row>
    <row r="215" spans="1:9" ht="11.25" customHeight="1">
      <c r="A215" s="74"/>
      <c r="B215" s="71"/>
      <c r="C215" s="213" t="s">
        <v>20</v>
      </c>
      <c r="D215" s="214">
        <f t="shared" si="19"/>
        <v>19755.727781376005</v>
      </c>
      <c r="E215" s="215">
        <f t="shared" si="20"/>
        <v>-3.3240830026765034</v>
      </c>
      <c r="F215" s="215">
        <f>((SUM(D205:D215)/SUM(D193:D203))-1)*100</f>
        <v>-1.0410734540246769</v>
      </c>
      <c r="G215" s="215">
        <v>-0.98309223538856072</v>
      </c>
      <c r="H215" s="215">
        <v>0.24318932384800318</v>
      </c>
      <c r="I215" s="214">
        <v>19755727.781376004</v>
      </c>
    </row>
    <row r="216" spans="1:9" ht="11.25" customHeight="1">
      <c r="A216" s="74"/>
      <c r="B216" s="71"/>
      <c r="C216" s="213" t="s">
        <v>22</v>
      </c>
      <c r="D216" s="214">
        <f t="shared" si="19"/>
        <v>21297.294528144001</v>
      </c>
      <c r="E216" s="215">
        <f>((D216/D204)-1)*100</f>
        <v>-1.8963062192571822</v>
      </c>
      <c r="F216" s="215">
        <f>((SUM(D205:D216)/SUM(D193:D204))-1)*100</f>
        <v>-1.1165703303855024</v>
      </c>
      <c r="G216" s="215">
        <v>-2.2532202124471934</v>
      </c>
      <c r="H216" s="215">
        <v>-0.12362130485646938</v>
      </c>
      <c r="I216" s="214">
        <v>21297294.528144002</v>
      </c>
    </row>
    <row r="217" spans="1:9" ht="11.25" customHeight="1">
      <c r="A217" s="74"/>
      <c r="B217" s="71"/>
      <c r="C217" s="213" t="s">
        <v>111</v>
      </c>
      <c r="D217" s="214">
        <f t="shared" si="19"/>
        <v>22635.020636346002</v>
      </c>
      <c r="E217" s="215">
        <f t="shared" ref="E217:E264" si="21">((D217/D205)-1)*100</f>
        <v>2.8008167096849945</v>
      </c>
      <c r="F217" s="215">
        <f>((SUM(D217)/SUM(D205))-1)*100</f>
        <v>2.8008167096849945</v>
      </c>
      <c r="G217" s="215">
        <v>3.4920101324453112</v>
      </c>
      <c r="H217" s="215">
        <v>0.22320615519026976</v>
      </c>
      <c r="I217" s="214">
        <v>22635020.636346001</v>
      </c>
    </row>
    <row r="218" spans="1:9" ht="11.25" customHeight="1">
      <c r="A218" s="74"/>
      <c r="B218" s="71"/>
      <c r="C218" s="213" t="s">
        <v>5</v>
      </c>
      <c r="D218" s="214">
        <f t="shared" si="19"/>
        <v>20954.339251800004</v>
      </c>
      <c r="E218" s="215">
        <f t="shared" si="21"/>
        <v>3.0291039967799582</v>
      </c>
      <c r="F218" s="215">
        <f>((SUM(D217:D218)/SUM(D205:D206))-1)*100</f>
        <v>2.9104328960804393</v>
      </c>
      <c r="G218" s="215">
        <v>1.0715158681059878</v>
      </c>
      <c r="H218" s="215">
        <v>0.31464041729158954</v>
      </c>
      <c r="I218" s="214">
        <v>20954339.251800004</v>
      </c>
    </row>
    <row r="219" spans="1:9" ht="11.25" customHeight="1">
      <c r="A219" s="74"/>
      <c r="B219" s="71"/>
      <c r="C219" s="213" t="s">
        <v>7</v>
      </c>
      <c r="D219" s="214">
        <f t="shared" si="19"/>
        <v>21137.754371327999</v>
      </c>
      <c r="E219" s="215">
        <f t="shared" si="21"/>
        <v>1.2155341056938385</v>
      </c>
      <c r="F219" s="215">
        <f>((SUM(D217:D219)/SUM(D205:D207))-1)*100</f>
        <v>2.3507266793244108</v>
      </c>
      <c r="G219" s="215">
        <v>2.3108410044192507E-2</v>
      </c>
      <c r="H219" s="215">
        <v>0.33978316966348787</v>
      </c>
      <c r="I219" s="214">
        <v>21137754.371328</v>
      </c>
    </row>
    <row r="220" spans="1:9" ht="11.25" customHeight="1">
      <c r="A220" s="74"/>
      <c r="B220" s="71"/>
      <c r="C220" s="213" t="s">
        <v>9</v>
      </c>
      <c r="D220" s="214">
        <f t="shared" si="19"/>
        <v>18814.87833</v>
      </c>
      <c r="E220" s="215">
        <f t="shared" si="21"/>
        <v>0.22023934687658286</v>
      </c>
      <c r="F220" s="215">
        <f>((SUM(D217:D220)/SUM(D205:D208))-1)*100</f>
        <v>1.8630446435190517</v>
      </c>
      <c r="G220" s="215">
        <v>0.17799244323134511</v>
      </c>
      <c r="H220" s="215">
        <v>0.32071464586085341</v>
      </c>
      <c r="I220" s="214">
        <v>18814878.329999998</v>
      </c>
    </row>
    <row r="221" spans="1:9" ht="11.25" customHeight="1">
      <c r="A221" s="74"/>
      <c r="B221" s="71"/>
      <c r="C221" s="213" t="s">
        <v>10</v>
      </c>
      <c r="D221" s="214">
        <f t="shared" si="19"/>
        <v>19839.987584392005</v>
      </c>
      <c r="E221" s="215">
        <f t="shared" si="21"/>
        <v>1.9964161222181698</v>
      </c>
      <c r="F221" s="215">
        <f>((SUM(D217:D221)/SUM(D205:D209))-1)*100</f>
        <v>1.8886128493277088</v>
      </c>
      <c r="G221" s="215">
        <v>-0.30929991626776898</v>
      </c>
      <c r="H221" s="215">
        <v>9.2877763288423676E-2</v>
      </c>
      <c r="I221" s="214">
        <v>19839987.584392004</v>
      </c>
    </row>
    <row r="222" spans="1:9" ht="11.25" customHeight="1">
      <c r="A222" s="74"/>
      <c r="B222" s="24"/>
      <c r="C222" s="213" t="s">
        <v>12</v>
      </c>
      <c r="D222" s="214">
        <f t="shared" si="19"/>
        <v>20343.193744392</v>
      </c>
      <c r="E222" s="215">
        <f t="shared" si="21"/>
        <v>4.0124898406806109</v>
      </c>
      <c r="F222" s="215">
        <f>((SUM(D217:D222)/SUM(D205:D210))-1)*100</f>
        <v>2.2318475112721003</v>
      </c>
      <c r="G222" s="215">
        <v>0.52314533060047186</v>
      </c>
      <c r="H222" s="215">
        <v>0.11609704376964736</v>
      </c>
      <c r="I222" s="214">
        <v>20343193.744392</v>
      </c>
    </row>
    <row r="223" spans="1:9" ht="11.25" customHeight="1">
      <c r="A223" s="74"/>
      <c r="B223" s="24">
        <v>2015</v>
      </c>
      <c r="C223" s="213" t="s">
        <v>13</v>
      </c>
      <c r="D223" s="214">
        <f t="shared" si="19"/>
        <v>23445.028421336003</v>
      </c>
      <c r="E223" s="215">
        <f t="shared" si="21"/>
        <v>11.333576481181829</v>
      </c>
      <c r="F223" s="215">
        <f>((SUM(D217:D223)/SUM(D205:D211))-1)*100</f>
        <v>3.5808353175229346</v>
      </c>
      <c r="G223" s="215">
        <v>5.640689001030073</v>
      </c>
      <c r="H223" s="215">
        <v>0.57955426606273175</v>
      </c>
      <c r="I223" s="214">
        <v>23445028.421336003</v>
      </c>
    </row>
    <row r="224" spans="1:9" ht="11.25" customHeight="1">
      <c r="A224" s="74"/>
      <c r="B224" s="71"/>
      <c r="C224" s="213" t="s">
        <v>14</v>
      </c>
      <c r="D224" s="214">
        <f t="shared" si="19"/>
        <v>20860.300870904004</v>
      </c>
      <c r="E224" s="215">
        <f t="shared" si="21"/>
        <v>3.5682500539900408</v>
      </c>
      <c r="F224" s="215">
        <f>((SUM(D217:D224)/SUM(D205:D212))-1)*100</f>
        <v>3.5792727421575243</v>
      </c>
      <c r="G224" s="215">
        <v>2.2992919128225875</v>
      </c>
      <c r="H224" s="215">
        <v>0.79106842842275871</v>
      </c>
      <c r="I224" s="214">
        <v>20860300.870904002</v>
      </c>
    </row>
    <row r="225" spans="1:9" ht="11.25" customHeight="1">
      <c r="A225" s="74"/>
      <c r="B225" s="71"/>
      <c r="C225" s="213" t="s">
        <v>16</v>
      </c>
      <c r="D225" s="214">
        <f t="shared" si="19"/>
        <v>19542.588147712002</v>
      </c>
      <c r="E225" s="215">
        <f t="shared" si="21"/>
        <v>-3.4211323137772087</v>
      </c>
      <c r="F225" s="215">
        <f>((SUM(D217:D225)/SUM(D205:D213))-1)*100</f>
        <v>2.8029218395603017</v>
      </c>
      <c r="G225" s="215">
        <v>-0.40554851440061102</v>
      </c>
      <c r="H225" s="215">
        <v>0.65816387712707147</v>
      </c>
      <c r="I225" s="214">
        <v>19542588.147712003</v>
      </c>
    </row>
    <row r="226" spans="1:9" ht="11.25" customHeight="1">
      <c r="A226" s="74"/>
      <c r="B226" s="71"/>
      <c r="C226" s="213" t="s">
        <v>18</v>
      </c>
      <c r="D226" s="214">
        <f t="shared" si="19"/>
        <v>19720.610659000002</v>
      </c>
      <c r="E226" s="215">
        <f t="shared" si="21"/>
        <v>0.29544320723982054</v>
      </c>
      <c r="F226" s="215">
        <f>((SUM(D217:D226)/SUM(D205:D214))-1)*100</f>
        <v>2.5589925020901516</v>
      </c>
      <c r="G226" s="215">
        <v>3.7155562697187783</v>
      </c>
      <c r="H226" s="215">
        <v>1.0705576674835182</v>
      </c>
      <c r="I226" s="214">
        <v>19720610.659000002</v>
      </c>
    </row>
    <row r="227" spans="1:9" ht="11.25" customHeight="1">
      <c r="A227" s="74"/>
      <c r="B227" s="71"/>
      <c r="C227" s="213" t="s">
        <v>20</v>
      </c>
      <c r="D227" s="214">
        <f t="shared" si="19"/>
        <v>19847.830576712</v>
      </c>
      <c r="E227" s="215">
        <f t="shared" si="21"/>
        <v>0.46620806054444852</v>
      </c>
      <c r="F227" s="215">
        <f>((SUM(D217:D227)/SUM(D205:D215))-1)*100</f>
        <v>2.372652996996627</v>
      </c>
      <c r="G227" s="215">
        <v>1.4039702925937148</v>
      </c>
      <c r="H227" s="215">
        <v>1.2673115725786221</v>
      </c>
      <c r="I227" s="214">
        <v>19847830.576712001</v>
      </c>
    </row>
    <row r="228" spans="1:9" ht="11.25" customHeight="1">
      <c r="A228" s="74"/>
      <c r="B228" s="71"/>
      <c r="C228" s="213" t="s">
        <v>22</v>
      </c>
      <c r="D228" s="214">
        <f t="shared" si="19"/>
        <v>20828.494819471995</v>
      </c>
      <c r="E228" s="215">
        <f t="shared" si="21"/>
        <v>-2.2012171924114421</v>
      </c>
      <c r="F228" s="215">
        <f>((SUM(D217:D228)/SUM(D205:D216))-1)*100</f>
        <v>1.9720720160640859</v>
      </c>
      <c r="G228" s="215">
        <v>2.3717163841457052</v>
      </c>
      <c r="H228" s="215">
        <v>1.6879569613720724</v>
      </c>
      <c r="I228" s="214">
        <v>20828494.819471996</v>
      </c>
    </row>
    <row r="229" spans="1:9" ht="11.25" customHeight="1">
      <c r="A229" s="74"/>
      <c r="B229" s="71"/>
      <c r="C229" s="213" t="s">
        <v>255</v>
      </c>
      <c r="D229" s="214">
        <f t="shared" si="19"/>
        <v>21463.891846000002</v>
      </c>
      <c r="E229" s="215">
        <f t="shared" si="21"/>
        <v>-5.1739682908239493</v>
      </c>
      <c r="F229" s="215">
        <f>((SUM(D$229:D229)/SUM(D$217:D217))-1)*100</f>
        <v>-5.1739682908239493</v>
      </c>
      <c r="G229" s="215">
        <v>-3.384100642040766</v>
      </c>
      <c r="H229" s="215">
        <v>1.2580591970271948</v>
      </c>
      <c r="I229" s="214">
        <v>21463891.846000001</v>
      </c>
    </row>
    <row r="230" spans="1:9" ht="11.25" customHeight="1">
      <c r="A230" s="74"/>
      <c r="B230" s="71"/>
      <c r="C230" s="213" t="s">
        <v>5</v>
      </c>
      <c r="D230" s="214">
        <f t="shared" si="19"/>
        <v>20794.635063760001</v>
      </c>
      <c r="E230" s="215">
        <f t="shared" si="21"/>
        <v>-0.76215329970991119</v>
      </c>
      <c r="F230" s="215">
        <f>((SUM(D$229:D230)/SUM(D$217:D218))-1)*100</f>
        <v>-3.0531142962434754</v>
      </c>
      <c r="G230" s="215">
        <v>-1.2018665326278932</v>
      </c>
      <c r="H230" s="215">
        <v>1.0698443735218</v>
      </c>
      <c r="I230" s="214">
        <v>20794635.063760001</v>
      </c>
    </row>
    <row r="231" spans="1:9" ht="11.25" customHeight="1">
      <c r="A231" s="74"/>
      <c r="B231" s="71"/>
      <c r="C231" s="213" t="s">
        <v>7</v>
      </c>
      <c r="D231" s="214">
        <f t="shared" si="19"/>
        <v>21429.101494507999</v>
      </c>
      <c r="E231" s="215">
        <f t="shared" si="21"/>
        <v>1.3783258053901459</v>
      </c>
      <c r="F231" s="215">
        <f>((SUM(D$229:D231)/SUM(D$217:D219))-1)*100</f>
        <v>-1.6059511799629722</v>
      </c>
      <c r="G231" s="215">
        <v>1.954561609094152</v>
      </c>
      <c r="H231" s="215">
        <v>1.2476623759437588</v>
      </c>
      <c r="I231" s="214">
        <v>21429101.494507998</v>
      </c>
    </row>
    <row r="232" spans="1:9" ht="11.25" customHeight="1">
      <c r="A232" s="74"/>
      <c r="B232" s="71"/>
      <c r="C232" s="213" t="s">
        <v>9</v>
      </c>
      <c r="D232" s="214">
        <f t="shared" si="19"/>
        <v>19902.377856095995</v>
      </c>
      <c r="E232" s="215">
        <f t="shared" si="21"/>
        <v>5.7799976541011988</v>
      </c>
      <c r="F232" s="215">
        <f>((SUM(D$229:D232)/SUM(D$217:D220))-1)*100</f>
        <v>5.7472499041200109E-2</v>
      </c>
      <c r="G232" s="215">
        <v>2.4778648722245222</v>
      </c>
      <c r="H232" s="215">
        <v>1.4702047517277883</v>
      </c>
      <c r="I232" s="214">
        <v>19902377.856095996</v>
      </c>
    </row>
    <row r="233" spans="1:9" ht="11.25" customHeight="1">
      <c r="A233" s="74"/>
      <c r="B233" s="71"/>
      <c r="C233" s="213" t="s">
        <v>10</v>
      </c>
      <c r="D233" s="214">
        <f t="shared" si="19"/>
        <v>19690.88872028</v>
      </c>
      <c r="E233" s="215">
        <f t="shared" si="21"/>
        <v>-0.75150684181526373</v>
      </c>
      <c r="F233" s="215">
        <f>((SUM(D$229:D233)/SUM(D$217:D221))-1)*100</f>
        <v>-9.7778348849597574E-2</v>
      </c>
      <c r="G233" s="215">
        <v>-0.23577056343994096</v>
      </c>
      <c r="H233" s="215">
        <v>1.3596434466267571</v>
      </c>
      <c r="I233" s="214">
        <v>19690888.720279999</v>
      </c>
    </row>
    <row r="234" spans="1:9" ht="11.25" customHeight="1">
      <c r="A234" s="74"/>
      <c r="B234" s="24"/>
      <c r="C234" s="213" t="s">
        <v>12</v>
      </c>
      <c r="D234" s="214">
        <f t="shared" si="19"/>
        <v>20216.385321559999</v>
      </c>
      <c r="E234" s="215">
        <f t="shared" si="21"/>
        <v>-0.62334569697031217</v>
      </c>
      <c r="F234" s="215">
        <f>((SUM(D$229:D234)/SUM(D$217:D222))-1)*100</f>
        <v>-0.18419340934173745</v>
      </c>
      <c r="G234" s="215">
        <v>-0.18749038693465225</v>
      </c>
      <c r="H234" s="215">
        <v>1.2170422909633771</v>
      </c>
      <c r="I234" s="214">
        <v>20216385.321559999</v>
      </c>
    </row>
    <row r="235" spans="1:9" ht="11.25" customHeight="1">
      <c r="A235" s="74"/>
      <c r="B235" s="24">
        <v>2016</v>
      </c>
      <c r="C235" s="213" t="s">
        <v>13</v>
      </c>
      <c r="D235" s="214">
        <f t="shared" si="19"/>
        <v>22201.789245232001</v>
      </c>
      <c r="E235" s="215">
        <f t="shared" si="21"/>
        <v>-5.3027838301641816</v>
      </c>
      <c r="F235" s="215">
        <f>((SUM(D$229:D235)/SUM(D$217:D223))-1)*100</f>
        <v>-0.99961321569932426</v>
      </c>
      <c r="G235" s="215">
        <v>-3.0867527070997163</v>
      </c>
      <c r="H235" s="215">
        <v>0.22628581302406303</v>
      </c>
      <c r="I235" s="214">
        <v>22201789.245232001</v>
      </c>
    </row>
    <row r="236" spans="1:9" ht="11.25" customHeight="1">
      <c r="A236" s="74"/>
      <c r="B236" s="71"/>
      <c r="C236" s="213" t="s">
        <v>14</v>
      </c>
      <c r="D236" s="214">
        <f t="shared" si="19"/>
        <v>21425.564180223999</v>
      </c>
      <c r="E236" s="215">
        <f t="shared" si="21"/>
        <v>2.709756262952201</v>
      </c>
      <c r="F236" s="215">
        <f>((SUM(D$229:D236)/SUM(D$217:D224))-1)*100</f>
        <v>-0.53911014103386057</v>
      </c>
      <c r="G236" s="215">
        <v>0.37814415670995327</v>
      </c>
      <c r="H236" s="215">
        <v>3.8176462584083026E-3</v>
      </c>
      <c r="I236" s="214">
        <v>21425564.180223998</v>
      </c>
    </row>
    <row r="237" spans="1:9" ht="11.25" customHeight="1">
      <c r="A237" s="74"/>
      <c r="B237" s="71"/>
      <c r="C237" s="213" t="s">
        <v>16</v>
      </c>
      <c r="D237" s="214">
        <f t="shared" si="19"/>
        <v>20808.253322</v>
      </c>
      <c r="E237" s="215">
        <f t="shared" si="21"/>
        <v>6.476446030185512</v>
      </c>
      <c r="F237" s="215">
        <f>((SUM(D$229:D237)/SUM(D$217:D225))-1)*100</f>
        <v>0.1918162615142327</v>
      </c>
      <c r="G237" s="215">
        <v>3.9667388089996036</v>
      </c>
      <c r="H237" s="215">
        <v>0.49210147290799089</v>
      </c>
      <c r="I237" s="214">
        <v>20808253.322000001</v>
      </c>
    </row>
    <row r="238" spans="1:9" ht="11.25" customHeight="1">
      <c r="A238" s="74"/>
      <c r="B238" s="71"/>
      <c r="C238" s="213" t="s">
        <v>18</v>
      </c>
      <c r="D238" s="214">
        <f t="shared" si="19"/>
        <v>19817.639448047998</v>
      </c>
      <c r="E238" s="215">
        <f t="shared" si="21"/>
        <v>0.49201716278350904</v>
      </c>
      <c r="F238" s="215">
        <f>((SUM(D$229:D238)/SUM(D$217:D226))-1)*100</f>
        <v>0.22037547501565502</v>
      </c>
      <c r="G238" s="215">
        <v>0.96029719856507434</v>
      </c>
      <c r="H238" s="215">
        <v>0.35590130951366206</v>
      </c>
      <c r="I238" s="214">
        <v>19817639.448047999</v>
      </c>
    </row>
    <row r="239" spans="1:9" ht="11.25" customHeight="1">
      <c r="A239" s="74"/>
      <c r="B239" s="71"/>
      <c r="C239" s="213" t="s">
        <v>20</v>
      </c>
      <c r="D239" s="214">
        <f t="shared" si="19"/>
        <v>20628.846296624</v>
      </c>
      <c r="E239" s="215">
        <f t="shared" si="21"/>
        <v>3.93501807108525</v>
      </c>
      <c r="F239" s="215">
        <f>((SUM(D$229:D239)/SUM(D$217:D227))-1)*100</f>
        <v>0.54496427239616452</v>
      </c>
      <c r="G239" s="215">
        <v>1.1534695612868573</v>
      </c>
      <c r="H239" s="215">
        <v>0.35830297764569696</v>
      </c>
      <c r="I239" s="214">
        <v>20628846.296624001</v>
      </c>
    </row>
    <row r="240" spans="1:9" ht="11.25" customHeight="1">
      <c r="A240" s="74"/>
      <c r="B240" s="71"/>
      <c r="C240" s="213" t="s">
        <v>22</v>
      </c>
      <c r="D240" s="214">
        <f t="shared" si="19"/>
        <v>21300.517186999998</v>
      </c>
      <c r="E240" s="215">
        <f t="shared" si="21"/>
        <v>2.2662336938851668</v>
      </c>
      <c r="F240" s="215">
        <f>((SUM(D$229:D240)/SUM(D$217:D228))-1)*100</f>
        <v>0.68954404924408408</v>
      </c>
      <c r="G240" s="215">
        <v>-1.9172211817556239</v>
      </c>
      <c r="H240" s="215">
        <v>1.3063496734622149E-2</v>
      </c>
      <c r="I240" s="214">
        <v>21300517.186999999</v>
      </c>
    </row>
    <row r="241" spans="1:10" ht="11.25" customHeight="1">
      <c r="A241" s="74"/>
      <c r="B241" s="71"/>
      <c r="C241" s="213" t="s">
        <v>269</v>
      </c>
      <c r="D241" s="214">
        <f t="shared" si="19"/>
        <v>23078.327512279993</v>
      </c>
      <c r="E241" s="215">
        <f t="shared" si="21"/>
        <v>7.5216353020379989</v>
      </c>
      <c r="F241" s="215">
        <f>((SUM(D$241:D241)/SUM(D$229:D229))-1)*100</f>
        <v>7.5216353020379989</v>
      </c>
      <c r="G241" s="215">
        <v>5.2340645665301722</v>
      </c>
      <c r="H241" s="215">
        <v>0.77660964997232629</v>
      </c>
      <c r="I241" s="214">
        <v>23078327.512279995</v>
      </c>
      <c r="J241" s="380" t="s">
        <v>3</v>
      </c>
    </row>
    <row r="242" spans="1:10" ht="11.25" customHeight="1">
      <c r="A242" s="74"/>
      <c r="B242" s="71"/>
      <c r="C242" s="213" t="s">
        <v>5</v>
      </c>
      <c r="D242" s="214">
        <f t="shared" si="19"/>
        <v>19959.317583792003</v>
      </c>
      <c r="E242" s="215">
        <f t="shared" si="21"/>
        <v>-4.0169855225002387</v>
      </c>
      <c r="F242" s="215">
        <f>((SUM(D$241:D242)/SUM(D$229:D230))-1)*100</f>
        <v>1.8436946180725666</v>
      </c>
      <c r="G242" s="215">
        <v>1.9004625053844819</v>
      </c>
      <c r="H242" s="215">
        <v>0.99351650448136208</v>
      </c>
      <c r="I242" s="214">
        <v>19959317.583792001</v>
      </c>
      <c r="J242" s="71" t="s">
        <v>5</v>
      </c>
    </row>
    <row r="243" spans="1:10" ht="11.25" customHeight="1">
      <c r="A243" s="74"/>
      <c r="B243" s="71"/>
      <c r="C243" s="213" t="s">
        <v>7</v>
      </c>
      <c r="D243" s="214">
        <f t="shared" si="19"/>
        <v>21086.734901834003</v>
      </c>
      <c r="E243" s="215">
        <f t="shared" si="21"/>
        <v>-1.5976712451604147</v>
      </c>
      <c r="F243" s="215">
        <f>((SUM(D$241:D243)/SUM(D$229:D231))-1)*100</f>
        <v>0.68577148275272837</v>
      </c>
      <c r="G243" s="215">
        <v>-1.5424683102881924</v>
      </c>
      <c r="H243" s="215">
        <v>0.64457319574053873</v>
      </c>
      <c r="I243" s="214">
        <v>21086734.901834004</v>
      </c>
      <c r="J243" s="71" t="s">
        <v>7</v>
      </c>
    </row>
    <row r="244" spans="1:10" ht="11.25" customHeight="1">
      <c r="A244" s="74"/>
      <c r="B244" s="71"/>
      <c r="C244" s="213" t="s">
        <v>9</v>
      </c>
      <c r="D244" s="214">
        <f t="shared" si="19"/>
        <v>18963.081304260002</v>
      </c>
      <c r="E244" s="215">
        <f t="shared" si="21"/>
        <v>-4.719519238492853</v>
      </c>
      <c r="F244" s="215">
        <f>((SUM(D$241:D244)/SUM(D$229:D232))-1)*100</f>
        <v>-0.60120220189082696</v>
      </c>
      <c r="G244" s="215">
        <v>-0.27128543843084651</v>
      </c>
      <c r="H244" s="215">
        <v>0.43870566045292048</v>
      </c>
      <c r="I244" s="214">
        <v>18963081.304260001</v>
      </c>
      <c r="J244" s="71" t="s">
        <v>9</v>
      </c>
    </row>
    <row r="245" spans="1:10" ht="11.25" customHeight="1">
      <c r="A245" s="74"/>
      <c r="B245" s="71"/>
      <c r="C245" s="213" t="s">
        <v>10</v>
      </c>
      <c r="D245" s="214">
        <f t="shared" si="19"/>
        <v>20204.909726176</v>
      </c>
      <c r="E245" s="215">
        <f t="shared" si="21"/>
        <v>2.6104510222872745</v>
      </c>
      <c r="F245" s="215">
        <f>((SUM(D$241:D245)/SUM(D$229:D233))-1)*100</f>
        <v>1.1111491336479595E-2</v>
      </c>
      <c r="G245" s="215">
        <v>0.53784338092710549</v>
      </c>
      <c r="H245" s="215">
        <v>0.49798577538213706</v>
      </c>
      <c r="I245" s="214">
        <v>20204909.726176001</v>
      </c>
      <c r="J245" s="71" t="s">
        <v>10</v>
      </c>
    </row>
    <row r="246" spans="1:10" ht="11.25" customHeight="1">
      <c r="A246" s="74"/>
      <c r="B246" s="71"/>
      <c r="C246" s="213" t="s">
        <v>12</v>
      </c>
      <c r="D246" s="214">
        <f t="shared" si="19"/>
        <v>21680.301562000001</v>
      </c>
      <c r="E246" s="215">
        <f t="shared" si="21"/>
        <v>7.2412363395091717</v>
      </c>
      <c r="F246" s="215">
        <f>((SUM(D$241:D246)/SUM(D$229:D234))-1)*100</f>
        <v>1.1946759349903635</v>
      </c>
      <c r="G246" s="215">
        <v>4.4761681882001136</v>
      </c>
      <c r="H246" s="215">
        <v>0.88168999940290149</v>
      </c>
      <c r="I246" s="214">
        <v>21680301.561999999</v>
      </c>
      <c r="J246" s="71" t="s">
        <v>12</v>
      </c>
    </row>
    <row r="247" spans="1:10" ht="11.25" customHeight="1">
      <c r="A247" s="74"/>
      <c r="B247" s="24">
        <v>2017</v>
      </c>
      <c r="C247" s="213" t="s">
        <v>13</v>
      </c>
      <c r="D247" s="214">
        <f t="shared" si="19"/>
        <v>22413.194793999999</v>
      </c>
      <c r="E247" s="215">
        <f t="shared" si="21"/>
        <v>0.95220050254913868</v>
      </c>
      <c r="F247" s="215">
        <f>((SUM(D$241:D247)/SUM(D$229:D235))-1)*100</f>
        <v>1.1577272539526007</v>
      </c>
      <c r="G247" s="215">
        <v>1.1185605914964425</v>
      </c>
      <c r="H247" s="215">
        <v>1.2653026621543217</v>
      </c>
      <c r="I247" s="214">
        <v>22413194.794</v>
      </c>
      <c r="J247" s="71" t="s">
        <v>13</v>
      </c>
    </row>
    <row r="248" spans="1:10" ht="11.25" customHeight="1">
      <c r="A248" s="74"/>
      <c r="B248" s="71"/>
      <c r="C248" s="213" t="s">
        <v>14</v>
      </c>
      <c r="D248" s="214">
        <f t="shared" si="19"/>
        <v>21769.084502999998</v>
      </c>
      <c r="E248" s="215">
        <f t="shared" si="21"/>
        <v>1.6033198467327647</v>
      </c>
      <c r="F248" s="215">
        <f>((SUM(D$241:D248)/SUM(D$229:D236))-1)*100</f>
        <v>1.2148527206291559</v>
      </c>
      <c r="G248" s="215">
        <v>1.6812629274070456</v>
      </c>
      <c r="H248" s="215">
        <v>1.3714085711900692</v>
      </c>
      <c r="I248" s="214">
        <v>21769084.502999999</v>
      </c>
      <c r="J248" s="71" t="s">
        <v>14</v>
      </c>
    </row>
    <row r="249" spans="1:10" ht="11.25" customHeight="1">
      <c r="A249" s="74"/>
      <c r="B249" s="71"/>
      <c r="C249" s="213" t="s">
        <v>16</v>
      </c>
      <c r="D249" s="214">
        <f t="shared" si="19"/>
        <v>20145.293416000004</v>
      </c>
      <c r="E249" s="215">
        <f t="shared" si="21"/>
        <v>-3.1860430365823533</v>
      </c>
      <c r="F249" s="215">
        <f>((SUM(D$241:D249)/SUM(D$229:D237))-1)*100</f>
        <v>0.72757795357056843</v>
      </c>
      <c r="G249" s="215">
        <v>-1.6655959068653803</v>
      </c>
      <c r="H249" s="215">
        <v>0.90896621129796795</v>
      </c>
      <c r="I249" s="214">
        <v>20145293.416000005</v>
      </c>
      <c r="J249" s="71" t="s">
        <v>16</v>
      </c>
    </row>
    <row r="250" spans="1:10" ht="11.25" customHeight="1">
      <c r="A250" s="74"/>
      <c r="B250" s="71"/>
      <c r="C250" s="213" t="s">
        <v>18</v>
      </c>
      <c r="D250" s="214">
        <f t="shared" ref="D250:D264" si="22">+I250/1000</f>
        <v>20160.571299000003</v>
      </c>
      <c r="E250" s="215">
        <f t="shared" si="21"/>
        <v>1.7304374310119108</v>
      </c>
      <c r="F250" s="215">
        <f>((SUM(D$241:D250)/SUM(D$229:D238))-1)*100</f>
        <v>0.82324224803005386</v>
      </c>
      <c r="G250" s="215">
        <v>0.34517287814117559</v>
      </c>
      <c r="H250" s="215">
        <v>0.86892485876839398</v>
      </c>
      <c r="I250" s="214">
        <v>20160571.299000002</v>
      </c>
      <c r="J250" s="71" t="s">
        <v>18</v>
      </c>
    </row>
    <row r="251" spans="1:10" ht="11.25" customHeight="1">
      <c r="A251" s="74"/>
      <c r="B251" s="71"/>
      <c r="C251" s="213" t="s">
        <v>20</v>
      </c>
      <c r="D251" s="214">
        <f t="shared" si="22"/>
        <v>20893.499283999998</v>
      </c>
      <c r="E251" s="215">
        <f t="shared" si="21"/>
        <v>1.2829267500980457</v>
      </c>
      <c r="F251" s="215">
        <f>((SUM(D$241:D251)/SUM(D$229:D239))-1)*100</f>
        <v>0.86476421571950457</v>
      </c>
      <c r="G251" s="215">
        <v>2.9903823488648174</v>
      </c>
      <c r="H251" s="215">
        <v>1.0267927287909817</v>
      </c>
      <c r="I251" s="214">
        <v>20893499.283999998</v>
      </c>
      <c r="J251" s="71" t="s">
        <v>20</v>
      </c>
    </row>
    <row r="252" spans="1:10" ht="11.25" customHeight="1">
      <c r="A252" s="74"/>
      <c r="B252" s="71"/>
      <c r="C252" s="213" t="s">
        <v>22</v>
      </c>
      <c r="D252" s="214">
        <f t="shared" si="22"/>
        <v>22152.089802999992</v>
      </c>
      <c r="E252" s="215">
        <f t="shared" si="21"/>
        <v>3.9978964291051078</v>
      </c>
      <c r="F252" s="215">
        <f>((SUM(D$241:D252)/SUM(D$229:D240))-1)*100</f>
        <v>1.1320558128335101</v>
      </c>
      <c r="G252" s="215">
        <v>5.3188847505331482</v>
      </c>
      <c r="H252" s="215">
        <v>1.640687715691147</v>
      </c>
      <c r="I252" s="214">
        <v>22152089.802999992</v>
      </c>
      <c r="J252" s="71" t="s">
        <v>22</v>
      </c>
    </row>
    <row r="253" spans="1:10" ht="11.25" customHeight="1">
      <c r="A253" s="74"/>
      <c r="B253" s="71"/>
      <c r="C253" s="213" t="s">
        <v>304</v>
      </c>
      <c r="D253" s="214">
        <f t="shared" si="22"/>
        <v>22595.726236999995</v>
      </c>
      <c r="E253" s="215">
        <f t="shared" si="21"/>
        <v>-2.0911449281721395</v>
      </c>
      <c r="F253" s="215">
        <f>((SUM(D$253:D253)/SUM(D$241:D241))-1)*100</f>
        <v>-2.0911449281721395</v>
      </c>
      <c r="G253" s="215">
        <v>-1.9883078432814449</v>
      </c>
      <c r="H253" s="215">
        <v>0.72968448250856355</v>
      </c>
      <c r="I253" s="214">
        <v>22595726.236999996</v>
      </c>
      <c r="J253" s="380" t="s">
        <v>3</v>
      </c>
    </row>
    <row r="254" spans="1:10" ht="11.25" customHeight="1">
      <c r="A254" s="74"/>
      <c r="B254" s="71"/>
      <c r="C254" s="213" t="s">
        <v>5</v>
      </c>
      <c r="D254" s="214">
        <f t="shared" si="22"/>
        <v>21274.776163000002</v>
      </c>
      <c r="E254" s="215">
        <f t="shared" si="21"/>
        <v>6.5906991743857057</v>
      </c>
      <c r="F254" s="215">
        <f>((SUM(D$253:D254)/SUM(D$241:D242))-1)*100</f>
        <v>1.9351832612328979</v>
      </c>
      <c r="G254" s="215">
        <v>3.0342141631390263</v>
      </c>
      <c r="H254" s="215">
        <v>1.1338735503760411</v>
      </c>
      <c r="I254" s="214">
        <v>21274776.163000003</v>
      </c>
      <c r="J254" s="71" t="s">
        <v>5</v>
      </c>
    </row>
    <row r="255" spans="1:10" ht="11.25" customHeight="1">
      <c r="A255" s="74"/>
      <c r="B255" s="71"/>
      <c r="C255" s="213" t="s">
        <v>7</v>
      </c>
      <c r="D255" s="214">
        <f t="shared" si="22"/>
        <v>22075.624411000004</v>
      </c>
      <c r="E255" s="215">
        <f t="shared" si="21"/>
        <v>4.6896284027357682</v>
      </c>
      <c r="F255" s="215">
        <f>((SUM(D$253:D255)/SUM(D$241:D243))-1)*100</f>
        <v>2.8409581709070597</v>
      </c>
      <c r="G255" s="215">
        <v>5.1425055899964489</v>
      </c>
      <c r="H255" s="215">
        <v>1.7161957240164227</v>
      </c>
      <c r="I255" s="214">
        <v>22075624.411000006</v>
      </c>
      <c r="J255" s="71" t="s">
        <v>7</v>
      </c>
    </row>
    <row r="256" spans="1:10" ht="11.25" customHeight="1">
      <c r="A256" s="74"/>
      <c r="B256" s="71"/>
      <c r="C256" s="213" t="s">
        <v>9</v>
      </c>
      <c r="D256" s="214">
        <f t="shared" si="22"/>
        <v>19925.867210815992</v>
      </c>
      <c r="E256" s="215">
        <f t="shared" si="21"/>
        <v>5.0771596193056601</v>
      </c>
      <c r="F256" s="215">
        <f>((SUM(D$253:D256)/SUM(D$241:D244))-1)*100</f>
        <v>3.351327235193069</v>
      </c>
      <c r="G256" s="215">
        <v>1.705131342477606</v>
      </c>
      <c r="H256" s="215">
        <v>1.8757456329846489</v>
      </c>
      <c r="I256" s="214">
        <v>19925867.210815992</v>
      </c>
      <c r="J256" s="71" t="s">
        <v>9</v>
      </c>
    </row>
    <row r="257" spans="1:12" ht="11.25" customHeight="1">
      <c r="A257" s="74"/>
      <c r="B257" s="71"/>
      <c r="C257" s="213" t="s">
        <v>10</v>
      </c>
      <c r="D257" s="214">
        <f t="shared" si="22"/>
        <v>20083.650125370998</v>
      </c>
      <c r="E257" s="215">
        <f t="shared" si="21"/>
        <v>-0.60014918377936377</v>
      </c>
      <c r="F257" s="215">
        <f>((SUM(D$253:D257)/SUM(D$241:D245))-1)*100</f>
        <v>2.5783831780899158</v>
      </c>
      <c r="G257" s="215">
        <v>1.3736121906552268</v>
      </c>
      <c r="H257" s="215">
        <v>1.9379313997715419</v>
      </c>
      <c r="I257" s="214">
        <v>20083650.125370998</v>
      </c>
      <c r="J257" s="71" t="s">
        <v>10</v>
      </c>
    </row>
    <row r="258" spans="1:12" ht="11.25" customHeight="1">
      <c r="A258" s="74"/>
      <c r="B258" s="71"/>
      <c r="C258" s="213" t="s">
        <v>12</v>
      </c>
      <c r="D258" s="214">
        <f t="shared" si="22"/>
        <v>20331.765024128006</v>
      </c>
      <c r="E258" s="215">
        <f t="shared" si="21"/>
        <v>-6.2201004631579178</v>
      </c>
      <c r="F258" s="215">
        <f>((SUM(D$253:D258)/SUM(D$241:D246))-1)*100</f>
        <v>1.0520192564679176</v>
      </c>
      <c r="G258" s="215">
        <v>-3.0573822720804666</v>
      </c>
      <c r="H258" s="215">
        <v>1.3234145716805257</v>
      </c>
      <c r="I258" s="214">
        <v>20331765.024128005</v>
      </c>
      <c r="J258" s="71" t="s">
        <v>12</v>
      </c>
    </row>
    <row r="259" spans="1:12" ht="11.25" customHeight="1">
      <c r="A259" s="74"/>
      <c r="B259" s="24">
        <v>2018</v>
      </c>
      <c r="C259" s="213" t="s">
        <v>13</v>
      </c>
      <c r="D259" s="214">
        <f t="shared" si="22"/>
        <v>22181.561493063997</v>
      </c>
      <c r="E259" s="215">
        <f t="shared" si="21"/>
        <v>-1.0334684683060424</v>
      </c>
      <c r="F259" s="215">
        <f>((SUM(D$253:D259)/SUM(D$241:D247))-1)*100</f>
        <v>0.73487594113248456</v>
      </c>
      <c r="G259" s="215">
        <v>3.4772178506570217E-2</v>
      </c>
      <c r="H259" s="215">
        <v>1.2231895184931174</v>
      </c>
      <c r="I259" s="214">
        <v>22181561.493063997</v>
      </c>
      <c r="J259" s="71" t="s">
        <v>13</v>
      </c>
    </row>
    <row r="260" spans="1:12" ht="11.25" customHeight="1">
      <c r="A260" s="74"/>
      <c r="B260" s="71"/>
      <c r="C260" s="213" t="s">
        <v>14</v>
      </c>
      <c r="D260" s="214">
        <f t="shared" si="22"/>
        <v>21981.09745284</v>
      </c>
      <c r="E260" s="215">
        <f t="shared" si="21"/>
        <v>0.97391762070098142</v>
      </c>
      <c r="F260" s="215">
        <f>((SUM(D$253:D260)/SUM(D$241:D248))-1)*100</f>
        <v>0.7656389691385046</v>
      </c>
      <c r="G260" s="215">
        <v>1.7481437516535303</v>
      </c>
      <c r="H260" s="215">
        <v>1.2322243752707074</v>
      </c>
      <c r="I260" s="214">
        <v>21981097.45284</v>
      </c>
      <c r="J260" s="71" t="s">
        <v>14</v>
      </c>
    </row>
    <row r="261" spans="1:12" ht="11.25" customHeight="1">
      <c r="A261" s="74"/>
      <c r="B261" s="71"/>
      <c r="C261" s="213" t="s">
        <v>16</v>
      </c>
      <c r="D261" s="214">
        <f t="shared" si="22"/>
        <v>20738.221610711993</v>
      </c>
      <c r="E261" s="215">
        <f t="shared" si="21"/>
        <v>2.9432591646496808</v>
      </c>
      <c r="F261" s="215">
        <f>((SUM(D$253:D261)/SUM(D$241:D249))-1)*100</f>
        <v>0.99738086528282643</v>
      </c>
      <c r="G261" s="215">
        <v>2.9844332245951843</v>
      </c>
      <c r="H261" s="215">
        <v>1.5954749627760556</v>
      </c>
      <c r="I261" s="214">
        <v>20738221.610711992</v>
      </c>
      <c r="J261" s="71" t="s">
        <v>16</v>
      </c>
    </row>
    <row r="262" spans="1:12" ht="11.25" customHeight="1">
      <c r="A262" s="74"/>
      <c r="B262" s="71"/>
      <c r="C262" s="213" t="s">
        <v>18</v>
      </c>
      <c r="D262" s="214">
        <f t="shared" si="22"/>
        <v>20294.305455951999</v>
      </c>
      <c r="E262" s="215">
        <f t="shared" si="21"/>
        <v>0.66334507573517776</v>
      </c>
      <c r="F262" s="215">
        <f>((SUM(D$253:D262)/SUM(D$241:D250))-1)*100</f>
        <v>0.96522997204737671</v>
      </c>
      <c r="G262" s="215">
        <v>9.1954996485399398E-3</v>
      </c>
      <c r="H262" s="215">
        <v>1.5672230118022323</v>
      </c>
      <c r="I262" s="214">
        <v>20294305.455952</v>
      </c>
      <c r="J262" s="71" t="s">
        <v>18</v>
      </c>
    </row>
    <row r="263" spans="1:12" ht="11.25" customHeight="1">
      <c r="A263" s="74"/>
      <c r="B263" s="71"/>
      <c r="C263" s="213" t="s">
        <v>20</v>
      </c>
      <c r="D263" s="214">
        <f t="shared" si="22"/>
        <v>20905.330320952005</v>
      </c>
      <c r="E263" s="215">
        <f t="shared" si="21"/>
        <v>5.6625445030489274E-2</v>
      </c>
      <c r="F263" s="215">
        <f>((SUM(D$253:D263)/SUM(D$241:D251))-1)*100</f>
        <v>0.88281811029595758</v>
      </c>
      <c r="G263" s="215">
        <v>-1.0214007737854525</v>
      </c>
      <c r="H263" s="215">
        <v>1.2362064712464704</v>
      </c>
      <c r="I263" s="214">
        <v>20905330.320952006</v>
      </c>
      <c r="J263" s="71" t="s">
        <v>20</v>
      </c>
    </row>
    <row r="264" spans="1:12" ht="11.25" customHeight="1">
      <c r="A264" s="74"/>
      <c r="B264" s="71"/>
      <c r="C264" s="213" t="s">
        <v>22</v>
      </c>
      <c r="D264" s="214">
        <f t="shared" si="22"/>
        <v>21175.276017191998</v>
      </c>
      <c r="E264" s="215">
        <f t="shared" si="21"/>
        <v>-4.4095784844448644</v>
      </c>
      <c r="F264" s="215">
        <f>((SUM(D$253:D264)/SUM(D$241:D252))-1)*100</f>
        <v>0.41852238552124721</v>
      </c>
      <c r="G264" s="215">
        <v>-4.9190231934493793</v>
      </c>
      <c r="H264" s="215">
        <v>0.33935934815256807</v>
      </c>
      <c r="I264" s="214">
        <v>21175276.017191999</v>
      </c>
      <c r="J264" s="71" t="s">
        <v>22</v>
      </c>
    </row>
    <row r="265" spans="1:12" ht="11.25" customHeight="1">
      <c r="A265" s="74"/>
      <c r="B265" s="71"/>
      <c r="C265" s="216"/>
      <c r="D265" s="217"/>
      <c r="E265" s="218"/>
      <c r="F265" s="218"/>
      <c r="G265" s="218"/>
      <c r="H265" s="218"/>
      <c r="I265" s="218"/>
      <c r="J265" s="71"/>
    </row>
    <row r="267" spans="1:12">
      <c r="C267" s="31" t="s">
        <v>56</v>
      </c>
    </row>
    <row r="268" spans="1:12" ht="12.75">
      <c r="C268" s="181"/>
      <c r="D268" s="219"/>
      <c r="E268" s="220"/>
      <c r="F268" s="221" t="s">
        <v>31</v>
      </c>
      <c r="L268"/>
    </row>
    <row r="269" spans="1:12" ht="12.75">
      <c r="C269" s="222">
        <v>2000</v>
      </c>
      <c r="D269" s="223" t="s">
        <v>86</v>
      </c>
      <c r="E269" s="223" t="s">
        <v>57</v>
      </c>
      <c r="F269" s="214">
        <v>33424</v>
      </c>
      <c r="L269"/>
    </row>
    <row r="270" spans="1:12">
      <c r="C270" s="213">
        <v>2001</v>
      </c>
      <c r="D270" s="223" t="s">
        <v>87</v>
      </c>
      <c r="E270" s="223" t="s">
        <v>58</v>
      </c>
      <c r="F270" s="214">
        <v>35490</v>
      </c>
      <c r="L270" s="88"/>
    </row>
    <row r="271" spans="1:12">
      <c r="C271" s="213">
        <v>2002</v>
      </c>
      <c r="D271" s="223" t="s">
        <v>88</v>
      </c>
      <c r="E271" s="223" t="s">
        <v>59</v>
      </c>
      <c r="F271" s="214">
        <v>34560</v>
      </c>
      <c r="L271" s="88"/>
    </row>
    <row r="272" spans="1:12">
      <c r="C272" s="213">
        <v>2003</v>
      </c>
      <c r="D272" s="223" t="s">
        <v>85</v>
      </c>
      <c r="E272" s="223" t="s">
        <v>60</v>
      </c>
      <c r="F272" s="214">
        <v>37600</v>
      </c>
      <c r="L272" s="88"/>
    </row>
    <row r="273" spans="3:17" ht="12.75">
      <c r="C273" s="213">
        <v>2004</v>
      </c>
      <c r="D273" s="223" t="s">
        <v>84</v>
      </c>
      <c r="E273" s="223" t="s">
        <v>66</v>
      </c>
      <c r="F273" s="214">
        <v>38210</v>
      </c>
      <c r="L273"/>
    </row>
    <row r="274" spans="3:17" ht="12.75">
      <c r="C274" s="213">
        <v>2005</v>
      </c>
      <c r="D274" s="223" t="s">
        <v>89</v>
      </c>
      <c r="E274" s="223" t="s">
        <v>61</v>
      </c>
      <c r="F274" s="214">
        <v>43708</v>
      </c>
      <c r="L274"/>
    </row>
    <row r="275" spans="3:17" ht="12.75">
      <c r="C275" s="213">
        <v>2006</v>
      </c>
      <c r="D275" s="223" t="s">
        <v>76</v>
      </c>
      <c r="E275" s="223" t="s">
        <v>62</v>
      </c>
      <c r="F275" s="214">
        <v>42429.859400000001</v>
      </c>
      <c r="G275" s="45"/>
      <c r="L275"/>
    </row>
    <row r="276" spans="3:17" ht="12.75">
      <c r="C276" s="213">
        <v>2007</v>
      </c>
      <c r="D276" s="223" t="s">
        <v>77</v>
      </c>
      <c r="E276" s="223" t="s">
        <v>67</v>
      </c>
      <c r="F276" s="214">
        <v>45450</v>
      </c>
      <c r="G276" s="45"/>
      <c r="L276"/>
    </row>
    <row r="277" spans="3:17" ht="12.75">
      <c r="C277" s="213">
        <v>2008</v>
      </c>
      <c r="D277" s="223" t="s">
        <v>78</v>
      </c>
      <c r="E277" s="223" t="s">
        <v>63</v>
      </c>
      <c r="F277" s="214">
        <v>43252</v>
      </c>
      <c r="G277" s="45"/>
      <c r="L277"/>
    </row>
    <row r="278" spans="3:17" ht="12.75">
      <c r="C278" s="213">
        <v>2009</v>
      </c>
      <c r="D278" s="223" t="s">
        <v>79</v>
      </c>
      <c r="E278" s="223" t="s">
        <v>65</v>
      </c>
      <c r="F278" s="214">
        <v>44495.910199999998</v>
      </c>
      <c r="G278" s="45"/>
      <c r="L278"/>
    </row>
    <row r="279" spans="3:17" ht="12.75">
      <c r="C279" s="213">
        <v>2010</v>
      </c>
      <c r="D279" s="223" t="s">
        <v>80</v>
      </c>
      <c r="E279" s="223" t="s">
        <v>64</v>
      </c>
      <c r="F279" s="214">
        <v>44486</v>
      </c>
      <c r="G279" s="45"/>
      <c r="L279"/>
    </row>
    <row r="280" spans="3:17" ht="12.75">
      <c r="C280" s="213">
        <v>2011</v>
      </c>
      <c r="D280" s="223" t="s">
        <v>81</v>
      </c>
      <c r="E280" s="223" t="s">
        <v>75</v>
      </c>
      <c r="F280" s="214">
        <v>43969</v>
      </c>
      <c r="G280" s="45"/>
      <c r="L280"/>
    </row>
    <row r="281" spans="3:17" ht="12.75">
      <c r="C281" s="213">
        <v>2012</v>
      </c>
      <c r="D281" s="223" t="s">
        <v>82</v>
      </c>
      <c r="E281" s="223" t="s">
        <v>83</v>
      </c>
      <c r="F281" s="214">
        <v>43527</v>
      </c>
      <c r="G281" s="45"/>
      <c r="L281"/>
    </row>
    <row r="282" spans="3:17" ht="12.75">
      <c r="C282" s="213">
        <v>2013</v>
      </c>
      <c r="D282" s="223" t="s">
        <v>94</v>
      </c>
      <c r="E282" s="223" t="s">
        <v>93</v>
      </c>
      <c r="F282" s="214">
        <v>40277</v>
      </c>
      <c r="G282" s="45"/>
      <c r="L282"/>
      <c r="M282"/>
      <c r="N282"/>
      <c r="O282"/>
      <c r="P282"/>
      <c r="Q282"/>
    </row>
    <row r="283" spans="3:17" ht="12.75">
      <c r="C283" s="213">
        <v>2014</v>
      </c>
      <c r="D283" s="223" t="s">
        <v>103</v>
      </c>
      <c r="E283" s="223" t="s">
        <v>104</v>
      </c>
      <c r="F283" s="214">
        <v>38948</v>
      </c>
      <c r="G283" s="45"/>
      <c r="L283"/>
      <c r="M283"/>
      <c r="N283"/>
      <c r="O283"/>
      <c r="P283"/>
      <c r="Q283"/>
    </row>
    <row r="284" spans="3:17" ht="12.75">
      <c r="C284" s="213">
        <v>2015</v>
      </c>
      <c r="D284" s="323" t="s">
        <v>190</v>
      </c>
      <c r="E284" s="324" t="s">
        <v>191</v>
      </c>
      <c r="F284" s="214">
        <v>40726</v>
      </c>
      <c r="G284" s="45"/>
      <c r="L284"/>
      <c r="M284"/>
      <c r="N284"/>
      <c r="O284"/>
      <c r="P284"/>
      <c r="Q284"/>
    </row>
    <row r="285" spans="3:17" ht="12.75">
      <c r="C285" s="213">
        <v>2016</v>
      </c>
      <c r="D285" s="323" t="s">
        <v>320</v>
      </c>
      <c r="E285" s="324" t="s">
        <v>256</v>
      </c>
      <c r="F285" s="214">
        <v>40489</v>
      </c>
      <c r="G285" s="45"/>
      <c r="L285"/>
      <c r="M285"/>
      <c r="N285"/>
      <c r="O285"/>
      <c r="P285"/>
      <c r="Q285"/>
    </row>
    <row r="286" spans="3:17" ht="12.75">
      <c r="C286" s="213">
        <v>2017</v>
      </c>
      <c r="D286" s="324" t="s">
        <v>322</v>
      </c>
      <c r="E286" s="324" t="s">
        <v>280</v>
      </c>
      <c r="F286" s="214">
        <v>41381</v>
      </c>
      <c r="G286" s="45"/>
      <c r="L286"/>
      <c r="M286"/>
      <c r="N286"/>
      <c r="O286"/>
      <c r="P286"/>
      <c r="Q286"/>
    </row>
    <row r="287" spans="3:17" ht="12.75">
      <c r="C287" s="348">
        <v>2018</v>
      </c>
      <c r="D287" s="349" t="s">
        <v>321</v>
      </c>
      <c r="E287" s="351" t="s">
        <v>323</v>
      </c>
      <c r="F287" s="350">
        <v>40947</v>
      </c>
      <c r="G287" s="45"/>
      <c r="L287"/>
      <c r="M287"/>
      <c r="N287"/>
      <c r="O287"/>
      <c r="P287"/>
      <c r="Q287"/>
    </row>
    <row r="288" spans="3:17" ht="12.75">
      <c r="L288"/>
      <c r="M288"/>
      <c r="N288"/>
      <c r="O288"/>
      <c r="P288"/>
      <c r="Q288"/>
    </row>
    <row r="289" spans="3:17" ht="12.75">
      <c r="C289" s="224" t="s">
        <v>194</v>
      </c>
      <c r="D289"/>
      <c r="E289"/>
      <c r="F289"/>
      <c r="G289"/>
      <c r="L289"/>
      <c r="M289"/>
      <c r="N289"/>
      <c r="O289"/>
      <c r="P289"/>
      <c r="Q289"/>
    </row>
    <row r="290" spans="3:17" ht="12.75">
      <c r="C290" s="232"/>
      <c r="D290" s="364" t="s">
        <v>213</v>
      </c>
      <c r="E290" s="364"/>
      <c r="F290" s="364" t="s">
        <v>214</v>
      </c>
      <c r="G290" s="364"/>
      <c r="H290" s="359" t="s">
        <v>270</v>
      </c>
      <c r="I290" s="381"/>
      <c r="J290" s="71" t="s">
        <v>353</v>
      </c>
      <c r="K290" s="71"/>
      <c r="L290"/>
      <c r="M290"/>
      <c r="N290"/>
      <c r="O290"/>
      <c r="P290"/>
      <c r="Q290"/>
    </row>
    <row r="291" spans="3:17" ht="12.75">
      <c r="C291" s="233"/>
      <c r="D291" s="234" t="s">
        <v>193</v>
      </c>
      <c r="E291" s="235" t="s">
        <v>192</v>
      </c>
      <c r="F291" s="236" t="s">
        <v>193</v>
      </c>
      <c r="G291" s="237" t="s">
        <v>192</v>
      </c>
      <c r="H291" s="373" t="s">
        <v>193</v>
      </c>
      <c r="I291" s="373" t="s">
        <v>192</v>
      </c>
      <c r="J291" s="71" t="s">
        <v>354</v>
      </c>
      <c r="K291" s="71"/>
      <c r="L291"/>
      <c r="M291"/>
      <c r="N291"/>
      <c r="O291"/>
      <c r="P291"/>
      <c r="Q291"/>
    </row>
    <row r="292" spans="3:17" ht="12.75">
      <c r="C292" s="238">
        <v>2007</v>
      </c>
      <c r="D292" s="239">
        <v>45450</v>
      </c>
      <c r="E292" s="239">
        <v>39504.972699999998</v>
      </c>
      <c r="F292" s="240"/>
      <c r="G292" s="240"/>
      <c r="H292" s="71"/>
      <c r="I292" s="71"/>
      <c r="J292" s="71">
        <f>D292-E292</f>
        <v>5945.0273000000016</v>
      </c>
      <c r="K292" s="377">
        <f>D292/E292-1</f>
        <v>0.15048807513794338</v>
      </c>
      <c r="L292"/>
      <c r="M292"/>
      <c r="N292"/>
      <c r="O292"/>
      <c r="P292"/>
      <c r="Q292"/>
    </row>
    <row r="293" spans="3:17" ht="12.75">
      <c r="C293" s="238">
        <v>2008</v>
      </c>
      <c r="D293" s="239">
        <v>43252.167999999998</v>
      </c>
      <c r="E293" s="239">
        <v>40407.058599999997</v>
      </c>
      <c r="F293" s="241">
        <v>-4.8357139713971486</v>
      </c>
      <c r="G293" s="241">
        <v>2.2834743029704674</v>
      </c>
      <c r="H293" s="71"/>
      <c r="I293" s="71"/>
      <c r="J293" s="71">
        <f t="shared" ref="J293:J303" si="23">D293-E293</f>
        <v>2845.1094000000012</v>
      </c>
      <c r="K293" s="377">
        <f t="shared" ref="K293:K303" si="24">D293/E293-1</f>
        <v>7.0411197908872403E-2</v>
      </c>
      <c r="L293"/>
      <c r="M293"/>
      <c r="N293"/>
      <c r="O293"/>
      <c r="P293"/>
      <c r="Q293"/>
    </row>
    <row r="294" spans="3:17" ht="12.75">
      <c r="C294" s="238">
        <v>2009</v>
      </c>
      <c r="D294" s="239">
        <v>44495.910199999998</v>
      </c>
      <c r="E294" s="239">
        <v>40487</v>
      </c>
      <c r="F294" s="241">
        <v>2.8755603649740724</v>
      </c>
      <c r="G294" s="241">
        <v>0.19784018626884947</v>
      </c>
      <c r="H294" s="71"/>
      <c r="I294" s="71"/>
      <c r="J294" s="71">
        <f t="shared" si="23"/>
        <v>4008.9101999999984</v>
      </c>
      <c r="K294" s="377">
        <f t="shared" si="24"/>
        <v>9.9017220342332068E-2</v>
      </c>
      <c r="L294"/>
      <c r="M294"/>
      <c r="N294"/>
      <c r="O294"/>
      <c r="P294"/>
      <c r="Q294"/>
    </row>
    <row r="295" spans="3:17" ht="12.75">
      <c r="C295" s="238">
        <v>2010</v>
      </c>
      <c r="D295" s="239">
        <v>44486</v>
      </c>
      <c r="E295" s="239">
        <v>41318</v>
      </c>
      <c r="F295" s="241">
        <v>-2.2272159296110594E-2</v>
      </c>
      <c r="G295" s="241">
        <v>2.0525106824412775</v>
      </c>
      <c r="H295" s="71"/>
      <c r="I295" s="71"/>
      <c r="J295" s="71">
        <f t="shared" si="23"/>
        <v>3168</v>
      </c>
      <c r="K295" s="377">
        <f t="shared" si="24"/>
        <v>7.6673604724333266E-2</v>
      </c>
      <c r="L295"/>
      <c r="M295"/>
      <c r="N295"/>
      <c r="O295"/>
      <c r="P295"/>
      <c r="Q295"/>
    </row>
    <row r="296" spans="3:17" ht="12.75">
      <c r="C296" s="238">
        <v>2011</v>
      </c>
      <c r="D296" s="239">
        <v>43969</v>
      </c>
      <c r="E296" s="239">
        <v>40139</v>
      </c>
      <c r="F296" s="241">
        <v>-1.1621633772422757</v>
      </c>
      <c r="G296" s="241">
        <v>-2.8534779030930824</v>
      </c>
      <c r="H296" s="71"/>
      <c r="I296" s="71"/>
      <c r="J296" s="71">
        <f t="shared" si="23"/>
        <v>3830</v>
      </c>
      <c r="K296" s="377">
        <f t="shared" si="24"/>
        <v>9.5418420987069874E-2</v>
      </c>
      <c r="L296"/>
      <c r="M296"/>
      <c r="N296"/>
      <c r="O296"/>
      <c r="P296"/>
      <c r="Q296"/>
    </row>
    <row r="297" spans="3:17" ht="12.75">
      <c r="C297" s="238">
        <v>2012</v>
      </c>
      <c r="D297" s="239">
        <v>43527</v>
      </c>
      <c r="E297" s="239">
        <v>39124</v>
      </c>
      <c r="F297" s="241">
        <v>-1.0052537014714868</v>
      </c>
      <c r="G297" s="241">
        <v>-2.5287127232865747</v>
      </c>
      <c r="H297" s="71"/>
      <c r="I297" s="71"/>
      <c r="J297" s="71">
        <f t="shared" si="23"/>
        <v>4403</v>
      </c>
      <c r="K297" s="377">
        <f t="shared" si="24"/>
        <v>0.11253961762600961</v>
      </c>
      <c r="L297"/>
      <c r="M297"/>
      <c r="N297"/>
      <c r="O297"/>
      <c r="P297"/>
      <c r="Q297"/>
    </row>
    <row r="298" spans="3:17" ht="12.75">
      <c r="C298" s="238">
        <v>2013</v>
      </c>
      <c r="D298" s="239">
        <v>40277</v>
      </c>
      <c r="E298" s="239">
        <v>37570</v>
      </c>
      <c r="F298" s="241">
        <v>-7.466629907873279</v>
      </c>
      <c r="G298" s="241">
        <v>-3.9719865044474001</v>
      </c>
      <c r="H298" s="71"/>
      <c r="I298" s="71"/>
      <c r="J298" s="71">
        <f t="shared" si="23"/>
        <v>2707</v>
      </c>
      <c r="K298" s="377">
        <f t="shared" si="24"/>
        <v>7.2052169284003265E-2</v>
      </c>
      <c r="L298"/>
      <c r="M298"/>
      <c r="N298"/>
      <c r="O298"/>
      <c r="P298"/>
      <c r="Q298"/>
    </row>
    <row r="299" spans="3:17" ht="12.75">
      <c r="C299" s="238">
        <v>2014</v>
      </c>
      <c r="D299" s="239">
        <v>38948</v>
      </c>
      <c r="E299" s="239">
        <v>37299</v>
      </c>
      <c r="F299" s="241">
        <v>-3.2996499242743949</v>
      </c>
      <c r="G299" s="241">
        <v>-0.72132020228905525</v>
      </c>
      <c r="H299" s="71"/>
      <c r="I299" s="71"/>
      <c r="J299" s="71">
        <f t="shared" si="23"/>
        <v>1649</v>
      </c>
      <c r="K299" s="377">
        <f t="shared" si="24"/>
        <v>4.4210300544250458E-2</v>
      </c>
      <c r="L299"/>
      <c r="M299"/>
      <c r="N299"/>
      <c r="O299"/>
      <c r="P299"/>
      <c r="Q299"/>
    </row>
    <row r="300" spans="3:17" ht="12.75">
      <c r="C300" s="238">
        <v>2015</v>
      </c>
      <c r="D300" s="239">
        <v>40726</v>
      </c>
      <c r="E300" s="239">
        <v>40192</v>
      </c>
      <c r="F300" s="241">
        <v>4.5650611071171854</v>
      </c>
      <c r="G300" s="241">
        <v>7.7562401136759718</v>
      </c>
      <c r="H300" s="71"/>
      <c r="I300" s="71"/>
      <c r="J300" s="71">
        <f t="shared" si="23"/>
        <v>534</v>
      </c>
      <c r="K300" s="377">
        <f t="shared" si="24"/>
        <v>1.328622611464958E-2</v>
      </c>
      <c r="L300"/>
      <c r="M300"/>
      <c r="N300"/>
      <c r="O300"/>
      <c r="P300"/>
      <c r="Q300"/>
    </row>
    <row r="301" spans="3:17" ht="12.75">
      <c r="C301" s="338">
        <v>2016</v>
      </c>
      <c r="D301" s="339">
        <v>38464</v>
      </c>
      <c r="E301" s="339">
        <v>40489</v>
      </c>
      <c r="F301" s="340">
        <f t="shared" ref="F301" si="25">((D301/D300)-1)*100</f>
        <v>-5.5541914256249107</v>
      </c>
      <c r="G301" s="340">
        <f t="shared" ref="G301" si="26">((E301/E300)-1)*100</f>
        <v>0.73895302547770658</v>
      </c>
      <c r="H301" s="71">
        <f>+D301-MAX(D292:D301)</f>
        <v>-6986</v>
      </c>
      <c r="I301" s="71">
        <f>+E301-MAX(E292:E301)</f>
        <v>-829</v>
      </c>
      <c r="J301" s="71">
        <f t="shared" si="23"/>
        <v>-2025</v>
      </c>
      <c r="K301" s="377">
        <f t="shared" si="24"/>
        <v>-5.0013583936377781E-2</v>
      </c>
      <c r="L301"/>
      <c r="M301"/>
      <c r="N301"/>
      <c r="O301"/>
      <c r="P301"/>
      <c r="Q301"/>
    </row>
    <row r="302" spans="3:17" ht="12.75">
      <c r="C302" s="338">
        <v>2017</v>
      </c>
      <c r="D302" s="339">
        <v>41381</v>
      </c>
      <c r="E302" s="339">
        <v>39536</v>
      </c>
      <c r="F302" s="340">
        <f t="shared" ref="F302" si="27">((D302/D301)-1)*100</f>
        <v>7.5837146422628843</v>
      </c>
      <c r="G302" s="340">
        <f t="shared" ref="G302" si="28">((E302/E301)-1)*100</f>
        <v>-2.3537257032774317</v>
      </c>
      <c r="H302" s="71">
        <f>+D302-MAX(D292:D302)</f>
        <v>-4069</v>
      </c>
      <c r="I302" s="71">
        <f>+E302-MAX(E292:E302)</f>
        <v>-1782</v>
      </c>
      <c r="J302" s="71">
        <f t="shared" si="23"/>
        <v>1845</v>
      </c>
      <c r="K302" s="377">
        <f t="shared" si="24"/>
        <v>4.6666329421287012E-2</v>
      </c>
      <c r="L302"/>
      <c r="M302"/>
      <c r="N302"/>
      <c r="O302"/>
      <c r="P302"/>
      <c r="Q302"/>
    </row>
    <row r="303" spans="3:17" ht="12.75">
      <c r="C303" s="242">
        <v>2018</v>
      </c>
      <c r="D303" s="243">
        <v>40947</v>
      </c>
      <c r="E303" s="243">
        <v>39996</v>
      </c>
      <c r="F303" s="244">
        <f t="shared" ref="F303" si="29">((D303/D302)-1)*100</f>
        <v>-1.0487905077209314</v>
      </c>
      <c r="G303" s="244">
        <f t="shared" ref="G303" si="30">((E303/E302)-1)*100</f>
        <v>1.1634965600971325</v>
      </c>
      <c r="H303" s="71">
        <f>+D303-MAX(D292:D303)</f>
        <v>-4503</v>
      </c>
      <c r="I303" s="71">
        <f>+E303-MAX(E292:E303)</f>
        <v>-1322</v>
      </c>
      <c r="J303" s="71">
        <f t="shared" si="23"/>
        <v>951</v>
      </c>
      <c r="K303" s="377">
        <f t="shared" si="24"/>
        <v>2.3777377737773886E-2</v>
      </c>
      <c r="L303"/>
      <c r="M303"/>
      <c r="N303"/>
      <c r="O303"/>
      <c r="P303"/>
      <c r="Q303"/>
    </row>
    <row r="304" spans="3:17" ht="12.75">
      <c r="L304"/>
      <c r="M304"/>
      <c r="N304"/>
      <c r="O304"/>
      <c r="P304"/>
      <c r="Q304"/>
    </row>
    <row r="305" spans="3:17" ht="12.75">
      <c r="C305" s="224" t="s">
        <v>143</v>
      </c>
      <c r="L305"/>
      <c r="M305"/>
      <c r="N305"/>
      <c r="O305"/>
      <c r="P305"/>
      <c r="Q305"/>
    </row>
    <row r="306" spans="3:17" ht="12.75">
      <c r="C306" s="225"/>
      <c r="D306" s="363" t="s">
        <v>215</v>
      </c>
      <c r="E306" s="363"/>
      <c r="F306" s="363"/>
      <c r="L306"/>
      <c r="M306"/>
      <c r="N306"/>
      <c r="O306"/>
      <c r="P306"/>
      <c r="Q306"/>
    </row>
    <row r="307" spans="3:17" ht="12.75">
      <c r="C307" s="226"/>
      <c r="D307" s="227" t="s">
        <v>262</v>
      </c>
      <c r="E307" s="227">
        <v>2017</v>
      </c>
      <c r="F307" s="227">
        <v>2018</v>
      </c>
      <c r="L307"/>
      <c r="M307"/>
      <c r="N307"/>
      <c r="O307"/>
      <c r="P307"/>
      <c r="Q307"/>
    </row>
    <row r="308" spans="3:17" ht="12.6" customHeight="1">
      <c r="C308" s="228" t="s">
        <v>131</v>
      </c>
      <c r="D308" s="229">
        <v>12.877514890019883</v>
      </c>
      <c r="E308" s="229">
        <v>12.790219590354733</v>
      </c>
      <c r="F308" s="229">
        <v>14.126548387096776</v>
      </c>
      <c r="G308" s="71" t="s">
        <v>2</v>
      </c>
      <c r="L308"/>
      <c r="M308"/>
      <c r="N308"/>
      <c r="O308"/>
      <c r="P308"/>
      <c r="Q308"/>
    </row>
    <row r="309" spans="3:17" ht="12.6" customHeight="1">
      <c r="C309" s="228" t="s">
        <v>132</v>
      </c>
      <c r="D309" s="229">
        <v>14.314416717495662</v>
      </c>
      <c r="E309" s="229">
        <v>15.748039981732415</v>
      </c>
      <c r="F309" s="229">
        <v>12.47789285714286</v>
      </c>
      <c r="G309" s="71" t="s">
        <v>4</v>
      </c>
      <c r="L309"/>
      <c r="M309"/>
      <c r="N309"/>
      <c r="O309"/>
      <c r="P309"/>
      <c r="Q309"/>
    </row>
    <row r="310" spans="3:17" ht="12.6" customHeight="1">
      <c r="C310" s="228" t="s">
        <v>133</v>
      </c>
      <c r="D310" s="229">
        <v>17.136474874229535</v>
      </c>
      <c r="E310" s="229">
        <v>18.526783569901756</v>
      </c>
      <c r="F310" s="229">
        <v>15.449838709677421</v>
      </c>
      <c r="G310" s="71" t="s">
        <v>6</v>
      </c>
      <c r="L310"/>
      <c r="M310"/>
      <c r="N310"/>
      <c r="O310"/>
      <c r="P310"/>
      <c r="Q310"/>
    </row>
    <row r="311" spans="3:17" ht="12.6" customHeight="1">
      <c r="C311" s="228" t="s">
        <v>134</v>
      </c>
      <c r="D311" s="229">
        <v>18.776955358301102</v>
      </c>
      <c r="E311" s="229">
        <v>21.137499698484838</v>
      </c>
      <c r="F311" s="229">
        <v>19.192366666666672</v>
      </c>
      <c r="G311" s="71" t="s">
        <v>8</v>
      </c>
      <c r="L311"/>
      <c r="M311"/>
      <c r="N311"/>
      <c r="O311"/>
      <c r="P311"/>
      <c r="Q311"/>
    </row>
    <row r="312" spans="3:17" ht="12.6" customHeight="1">
      <c r="C312" s="228" t="s">
        <v>135</v>
      </c>
      <c r="D312" s="229">
        <v>22.438174257584919</v>
      </c>
      <c r="E312" s="229">
        <v>24.860607511278879</v>
      </c>
      <c r="F312" s="229">
        <v>21.958580645161291</v>
      </c>
      <c r="G312" s="71" t="s">
        <v>6</v>
      </c>
      <c r="L312"/>
      <c r="M312"/>
      <c r="N312"/>
      <c r="O312"/>
      <c r="P312"/>
      <c r="Q312"/>
    </row>
    <row r="313" spans="3:17" ht="12.6" customHeight="1">
      <c r="C313" s="228" t="s">
        <v>136</v>
      </c>
      <c r="D313" s="229">
        <v>26.530971734961053</v>
      </c>
      <c r="E313" s="229">
        <v>29.533528817937949</v>
      </c>
      <c r="F313" s="229">
        <v>26.224999999999998</v>
      </c>
      <c r="G313" s="71" t="s">
        <v>11</v>
      </c>
      <c r="L313"/>
      <c r="M313"/>
      <c r="N313"/>
      <c r="O313"/>
      <c r="P313"/>
      <c r="Q313"/>
    </row>
    <row r="314" spans="3:17" ht="12.6" customHeight="1">
      <c r="C314" s="228" t="s">
        <v>137</v>
      </c>
      <c r="D314" s="229">
        <v>29.395563963018382</v>
      </c>
      <c r="E314" s="229">
        <v>30.099739350156661</v>
      </c>
      <c r="F314" s="229">
        <v>29.711387096774192</v>
      </c>
      <c r="G314" s="71" t="s">
        <v>11</v>
      </c>
      <c r="L314"/>
      <c r="M314"/>
      <c r="N314"/>
      <c r="O314"/>
      <c r="P314"/>
      <c r="Q314"/>
    </row>
    <row r="315" spans="3:17" ht="12.6" customHeight="1">
      <c r="C315" s="228" t="s">
        <v>138</v>
      </c>
      <c r="D315" s="229">
        <v>29.652448502371183</v>
      </c>
      <c r="E315" s="229">
        <v>30.274884790387315</v>
      </c>
      <c r="F315" s="229">
        <v>31.11306451612904</v>
      </c>
      <c r="G315" s="71" t="s">
        <v>8</v>
      </c>
      <c r="L315"/>
      <c r="M315"/>
      <c r="N315"/>
      <c r="O315"/>
      <c r="P315"/>
      <c r="Q315"/>
    </row>
    <row r="316" spans="3:17" ht="12.6" customHeight="1">
      <c r="C316" s="228" t="s">
        <v>139</v>
      </c>
      <c r="D316" s="229">
        <v>26.024946151033365</v>
      </c>
      <c r="E316" s="229">
        <v>26.32768343114844</v>
      </c>
      <c r="F316" s="229">
        <v>28.522766666666659</v>
      </c>
      <c r="G316" s="71" t="s">
        <v>15</v>
      </c>
    </row>
    <row r="317" spans="3:17" ht="12.6" customHeight="1">
      <c r="C317" s="228" t="s">
        <v>140</v>
      </c>
      <c r="D317" s="229">
        <v>21.517330734546459</v>
      </c>
      <c r="E317" s="229">
        <v>24.558370779865854</v>
      </c>
      <c r="F317" s="229">
        <v>21.516806451612901</v>
      </c>
      <c r="G317" s="71" t="s">
        <v>17</v>
      </c>
    </row>
    <row r="318" spans="3:17" ht="12.6" customHeight="1">
      <c r="C318" s="228" t="s">
        <v>141</v>
      </c>
      <c r="D318" s="229">
        <v>16.293727898650616</v>
      </c>
      <c r="E318" s="229">
        <v>17.313605794514281</v>
      </c>
      <c r="F318" s="229">
        <v>16.431066666666673</v>
      </c>
      <c r="G318" s="71" t="s">
        <v>19</v>
      </c>
    </row>
    <row r="319" spans="3:17" ht="12.6" customHeight="1">
      <c r="C319" s="230" t="s">
        <v>142</v>
      </c>
      <c r="D319" s="231">
        <v>13.257859682102914</v>
      </c>
      <c r="E319" s="231">
        <v>13.536007947252173</v>
      </c>
      <c r="F319" s="231">
        <v>15.290870967741936</v>
      </c>
      <c r="G319" s="71" t="s">
        <v>21</v>
      </c>
    </row>
    <row r="321" spans="2:13" ht="15">
      <c r="B321" s="81"/>
      <c r="C321" s="81"/>
      <c r="D321" s="81"/>
      <c r="E321" s="81"/>
      <c r="F321" s="81"/>
      <c r="G321" s="81"/>
      <c r="H321" s="82"/>
      <c r="I321" s="81"/>
      <c r="J321" s="81"/>
      <c r="K321" s="83"/>
      <c r="L321" s="83"/>
    </row>
    <row r="322" spans="2:13" ht="14.25">
      <c r="B322" s="81"/>
      <c r="C322" s="247"/>
      <c r="D322" s="248"/>
      <c r="E322" s="362" t="s">
        <v>144</v>
      </c>
      <c r="F322" s="362"/>
      <c r="G322" s="362"/>
      <c r="H322" s="362"/>
      <c r="I322" s="84"/>
      <c r="J322" s="256" t="s">
        <v>145</v>
      </c>
      <c r="K322" s="71"/>
      <c r="L322" s="71"/>
      <c r="M322" s="71"/>
    </row>
    <row r="323" spans="2:13" ht="15">
      <c r="C323" s="249" t="s">
        <v>129</v>
      </c>
      <c r="D323" s="250" t="s">
        <v>146</v>
      </c>
      <c r="E323" s="250" t="s">
        <v>147</v>
      </c>
      <c r="F323" s="251" t="s">
        <v>148</v>
      </c>
      <c r="G323" s="252">
        <v>2017</v>
      </c>
      <c r="H323" s="252">
        <v>2018</v>
      </c>
      <c r="I323" s="85"/>
      <c r="J323" s="257" t="s">
        <v>149</v>
      </c>
      <c r="K323" s="258"/>
      <c r="L323" s="258"/>
      <c r="M323" s="258"/>
    </row>
    <row r="324" spans="2:13" ht="14.25">
      <c r="B324" s="322"/>
      <c r="C324" s="246">
        <v>1</v>
      </c>
      <c r="D324" s="246">
        <v>1</v>
      </c>
      <c r="E324" s="245">
        <v>1.9761378675757759</v>
      </c>
      <c r="F324" s="245">
        <v>12.985386057198582</v>
      </c>
      <c r="G324" s="245">
        <v>10.636558949901943</v>
      </c>
      <c r="H324" s="245">
        <v>15.215999999999999</v>
      </c>
      <c r="I324" s="86"/>
      <c r="J324" s="259">
        <f>IF(H324&gt;F324,F324,H324)</f>
        <v>12.985386057198582</v>
      </c>
      <c r="K324" s="258"/>
      <c r="L324" s="258"/>
      <c r="M324" s="260">
        <v>42005</v>
      </c>
    </row>
    <row r="325" spans="2:13" ht="14.25">
      <c r="B325" s="322"/>
      <c r="C325" s="246"/>
      <c r="D325" s="246">
        <v>2</v>
      </c>
      <c r="E325" s="245">
        <v>2.0151000687605194</v>
      </c>
      <c r="F325" s="245">
        <v>13.004860271759917</v>
      </c>
      <c r="G325" s="245">
        <v>11.956504339092913</v>
      </c>
      <c r="H325" s="245">
        <v>16.533999999999999</v>
      </c>
      <c r="I325" s="86"/>
      <c r="J325" s="259">
        <f t="shared" ref="J325:J388" si="31">IF(H325&gt;F325,F325,H325)</f>
        <v>13.004860271759917</v>
      </c>
      <c r="K325" s="258"/>
      <c r="L325" s="258"/>
      <c r="M325" s="260">
        <v>42006</v>
      </c>
    </row>
    <row r="326" spans="2:13" ht="14.25">
      <c r="B326" s="322"/>
      <c r="C326" s="246"/>
      <c r="D326" s="246">
        <v>3</v>
      </c>
      <c r="E326" s="245">
        <v>2.4032730314896451</v>
      </c>
      <c r="F326" s="245">
        <v>12.849501582446324</v>
      </c>
      <c r="G326" s="245">
        <v>13.550056626832506</v>
      </c>
      <c r="H326" s="245">
        <v>18.422999999999998</v>
      </c>
      <c r="I326" s="86"/>
      <c r="J326" s="259">
        <f t="shared" si="31"/>
        <v>12.849501582446324</v>
      </c>
      <c r="K326" s="258"/>
      <c r="L326" s="258"/>
      <c r="M326" s="260">
        <v>42007</v>
      </c>
    </row>
    <row r="327" spans="2:13" ht="14.25">
      <c r="B327" s="322"/>
      <c r="C327" s="246"/>
      <c r="D327" s="246">
        <v>4</v>
      </c>
      <c r="E327" s="245">
        <v>2.0963134723620072</v>
      </c>
      <c r="F327" s="245">
        <v>12.803498079595865</v>
      </c>
      <c r="G327" s="245">
        <v>14.913187013086269</v>
      </c>
      <c r="H327" s="245">
        <v>18.306999999999999</v>
      </c>
      <c r="I327" s="86"/>
      <c r="J327" s="259">
        <f t="shared" si="31"/>
        <v>12.803498079595865</v>
      </c>
      <c r="K327" s="258"/>
      <c r="L327" s="258"/>
      <c r="M327" s="260">
        <v>42008</v>
      </c>
    </row>
    <row r="328" spans="2:13" ht="14.25">
      <c r="B328" s="322"/>
      <c r="C328" s="246"/>
      <c r="D328" s="246">
        <v>5</v>
      </c>
      <c r="E328" s="245">
        <v>2.4389685123124325</v>
      </c>
      <c r="F328" s="245">
        <v>13.018938691014547</v>
      </c>
      <c r="G328" s="245">
        <v>13.868757114650009</v>
      </c>
      <c r="H328" s="245">
        <v>16.146999999999998</v>
      </c>
      <c r="I328" s="86"/>
      <c r="J328" s="259">
        <f t="shared" si="31"/>
        <v>13.018938691014547</v>
      </c>
      <c r="K328" s="258"/>
      <c r="L328" s="258"/>
      <c r="M328" s="260">
        <v>42009</v>
      </c>
    </row>
    <row r="329" spans="2:13" ht="14.25">
      <c r="B329" s="322"/>
      <c r="C329" s="246"/>
      <c r="D329" s="246">
        <v>6</v>
      </c>
      <c r="E329" s="245">
        <v>2.6749247282098922</v>
      </c>
      <c r="F329" s="245">
        <v>13.140019889591715</v>
      </c>
      <c r="G329" s="245">
        <v>12.527703627612869</v>
      </c>
      <c r="H329" s="245">
        <v>10.981</v>
      </c>
      <c r="I329" s="86"/>
      <c r="J329" s="259">
        <f t="shared" si="31"/>
        <v>10.981</v>
      </c>
      <c r="K329" s="258"/>
      <c r="L329" s="258"/>
      <c r="M329" s="260">
        <v>42010</v>
      </c>
    </row>
    <row r="330" spans="2:13" ht="14.25">
      <c r="B330" s="322"/>
      <c r="C330" s="246"/>
      <c r="D330" s="246">
        <v>7</v>
      </c>
      <c r="E330" s="245">
        <v>2.5698641927740984</v>
      </c>
      <c r="F330" s="245">
        <v>12.451493216968231</v>
      </c>
      <c r="G330" s="245">
        <v>12.578650258313218</v>
      </c>
      <c r="H330" s="245">
        <v>9.8510000000000009</v>
      </c>
      <c r="I330" s="86"/>
      <c r="J330" s="259">
        <f t="shared" si="31"/>
        <v>9.8510000000000009</v>
      </c>
      <c r="K330" s="258"/>
      <c r="L330" s="258"/>
      <c r="M330" s="260">
        <v>42011</v>
      </c>
    </row>
    <row r="331" spans="2:13" ht="14.25">
      <c r="B331" s="322"/>
      <c r="C331" s="246"/>
      <c r="D331" s="246">
        <v>8</v>
      </c>
      <c r="E331" s="245">
        <v>2.6184889699255556</v>
      </c>
      <c r="F331" s="245">
        <v>12.662454342142331</v>
      </c>
      <c r="G331" s="245">
        <v>14.018322976890353</v>
      </c>
      <c r="H331" s="245">
        <v>10.965999999999999</v>
      </c>
      <c r="I331" s="86"/>
      <c r="J331" s="259">
        <f t="shared" si="31"/>
        <v>10.965999999999999</v>
      </c>
      <c r="K331" s="258"/>
      <c r="L331" s="258"/>
      <c r="M331" s="260">
        <v>42012</v>
      </c>
    </row>
    <row r="332" spans="2:13" ht="14.25">
      <c r="B332" s="322"/>
      <c r="C332" s="246"/>
      <c r="D332" s="246">
        <v>9</v>
      </c>
      <c r="E332" s="245">
        <v>2.4955063749995801</v>
      </c>
      <c r="F332" s="245">
        <v>12.651122583839619</v>
      </c>
      <c r="G332" s="245">
        <v>13.810801264876339</v>
      </c>
      <c r="H332" s="245">
        <v>10.702</v>
      </c>
      <c r="I332" s="86"/>
      <c r="J332" s="259">
        <f t="shared" si="31"/>
        <v>10.702</v>
      </c>
      <c r="K332" s="258"/>
      <c r="L332" s="258"/>
      <c r="M332" s="260">
        <v>42013</v>
      </c>
    </row>
    <row r="333" spans="2:13" ht="14.25">
      <c r="B333" s="322"/>
      <c r="C333" s="246"/>
      <c r="D333" s="246">
        <v>10</v>
      </c>
      <c r="E333" s="245">
        <v>2.8629209449146447</v>
      </c>
      <c r="F333" s="245">
        <v>12.396902795481894</v>
      </c>
      <c r="G333" s="245">
        <v>13.220296980246149</v>
      </c>
      <c r="H333" s="245">
        <v>13.109</v>
      </c>
      <c r="I333" s="86"/>
      <c r="J333" s="259">
        <f t="shared" si="31"/>
        <v>12.396902795481894</v>
      </c>
      <c r="K333" s="258"/>
      <c r="L333" s="258"/>
      <c r="M333" s="260">
        <v>42014</v>
      </c>
    </row>
    <row r="334" spans="2:13" ht="14.25">
      <c r="B334" s="322"/>
      <c r="C334" s="246"/>
      <c r="D334" s="246">
        <v>11</v>
      </c>
      <c r="E334" s="245">
        <v>2.4194021752484578</v>
      </c>
      <c r="F334" s="245">
        <v>12.893102065882436</v>
      </c>
      <c r="G334" s="245">
        <v>15.7869083287045</v>
      </c>
      <c r="H334" s="245">
        <v>11.879</v>
      </c>
      <c r="I334" s="86"/>
      <c r="J334" s="259">
        <f t="shared" si="31"/>
        <v>11.879</v>
      </c>
      <c r="K334" s="258"/>
      <c r="L334" s="258"/>
      <c r="M334" s="260">
        <v>42015</v>
      </c>
    </row>
    <row r="335" spans="2:13" ht="14.25">
      <c r="B335" s="322"/>
      <c r="C335" s="246"/>
      <c r="D335" s="246">
        <v>12</v>
      </c>
      <c r="E335" s="245">
        <v>2.5082213041917205</v>
      </c>
      <c r="F335" s="245">
        <v>12.940605210051475</v>
      </c>
      <c r="G335" s="245">
        <v>16.323010911286456</v>
      </c>
      <c r="H335" s="245">
        <v>12.247999999999999</v>
      </c>
      <c r="I335" s="86"/>
      <c r="J335" s="259">
        <f t="shared" si="31"/>
        <v>12.247999999999999</v>
      </c>
      <c r="K335" s="258"/>
      <c r="L335" s="258"/>
      <c r="M335" s="260">
        <v>42016</v>
      </c>
    </row>
    <row r="336" spans="2:13" ht="14.25">
      <c r="B336" s="322"/>
      <c r="C336" s="246"/>
      <c r="D336" s="246">
        <v>13</v>
      </c>
      <c r="E336" s="245">
        <v>2.2981670447161631</v>
      </c>
      <c r="F336" s="245">
        <v>12.955641943752555</v>
      </c>
      <c r="G336" s="245">
        <v>12.838229239966031</v>
      </c>
      <c r="H336" s="245">
        <v>10.714</v>
      </c>
      <c r="I336" s="86"/>
      <c r="J336" s="259">
        <f t="shared" si="31"/>
        <v>10.714</v>
      </c>
      <c r="K336" s="258"/>
      <c r="L336" s="258"/>
      <c r="M336" s="260">
        <v>42017</v>
      </c>
    </row>
    <row r="337" spans="2:13" ht="14.25">
      <c r="B337" s="322"/>
      <c r="C337" s="246"/>
      <c r="D337" s="246">
        <v>14</v>
      </c>
      <c r="E337" s="245">
        <v>1.9050700263301503</v>
      </c>
      <c r="F337" s="245">
        <v>12.68617542870423</v>
      </c>
      <c r="G337" s="245">
        <v>11.175765977587835</v>
      </c>
      <c r="H337" s="245">
        <v>10.503</v>
      </c>
      <c r="I337" s="86"/>
      <c r="J337" s="259">
        <f t="shared" si="31"/>
        <v>10.503</v>
      </c>
      <c r="K337" s="258"/>
      <c r="L337" s="258"/>
      <c r="M337" s="260">
        <v>42018</v>
      </c>
    </row>
    <row r="338" spans="2:13" ht="14.25">
      <c r="B338" s="322">
        <v>42370</v>
      </c>
      <c r="C338" s="246"/>
      <c r="D338" s="246">
        <v>15</v>
      </c>
      <c r="E338" s="245">
        <v>1.5132981036291455</v>
      </c>
      <c r="F338" s="245">
        <v>12.45953988753449</v>
      </c>
      <c r="G338" s="245">
        <v>12.464666496844989</v>
      </c>
      <c r="H338" s="245">
        <v>12.119</v>
      </c>
      <c r="I338" s="86"/>
      <c r="J338" s="259">
        <f t="shared" si="31"/>
        <v>12.119</v>
      </c>
      <c r="K338" s="258"/>
      <c r="L338" s="261" t="s">
        <v>150</v>
      </c>
      <c r="M338" s="260">
        <v>42019</v>
      </c>
    </row>
    <row r="339" spans="2:13" ht="14.25">
      <c r="B339" s="322"/>
      <c r="C339" s="246"/>
      <c r="D339" s="246">
        <v>16</v>
      </c>
      <c r="E339" s="245">
        <v>1.7449097307587718</v>
      </c>
      <c r="F339" s="245">
        <v>12.620413374414055</v>
      </c>
      <c r="G339" s="245">
        <v>13.961976172622846</v>
      </c>
      <c r="H339" s="245">
        <v>15.859</v>
      </c>
      <c r="I339" s="86"/>
      <c r="J339" s="259">
        <f t="shared" si="31"/>
        <v>12.620413374414055</v>
      </c>
      <c r="K339" s="258"/>
      <c r="L339" s="258"/>
      <c r="M339" s="260">
        <v>42020</v>
      </c>
    </row>
    <row r="340" spans="2:13" ht="14.25">
      <c r="B340" s="322"/>
      <c r="C340" s="246"/>
      <c r="D340" s="246">
        <v>17</v>
      </c>
      <c r="E340" s="245">
        <v>1.5146827551966477</v>
      </c>
      <c r="F340" s="245">
        <v>12.848077121946609</v>
      </c>
      <c r="G340" s="245">
        <v>12.190694004045286</v>
      </c>
      <c r="H340" s="245">
        <v>15.742000000000001</v>
      </c>
      <c r="I340" s="86"/>
      <c r="J340" s="259">
        <f t="shared" si="31"/>
        <v>12.848077121946609</v>
      </c>
      <c r="K340" s="258"/>
      <c r="L340" s="258"/>
      <c r="M340" s="260">
        <v>42021</v>
      </c>
    </row>
    <row r="341" spans="2:13" ht="14.25">
      <c r="B341" s="322"/>
      <c r="C341" s="246"/>
      <c r="D341" s="246">
        <v>18</v>
      </c>
      <c r="E341" s="245">
        <v>1.9047974117265185</v>
      </c>
      <c r="F341" s="245">
        <v>13.015962430057497</v>
      </c>
      <c r="G341" s="245">
        <v>7.1400615706035078</v>
      </c>
      <c r="H341" s="245">
        <v>14.679</v>
      </c>
      <c r="I341" s="86"/>
      <c r="J341" s="259">
        <f>IF(H341&gt;F341,F341,H341)</f>
        <v>13.015962430057497</v>
      </c>
      <c r="K341" s="258"/>
      <c r="L341" s="258"/>
      <c r="M341" s="260">
        <v>42022</v>
      </c>
    </row>
    <row r="342" spans="2:13" ht="14.25">
      <c r="B342" s="322"/>
      <c r="C342" s="246"/>
      <c r="D342" s="246">
        <v>19</v>
      </c>
      <c r="E342" s="245">
        <v>2.2881583480949144</v>
      </c>
      <c r="F342" s="245">
        <v>13.409900759073032</v>
      </c>
      <c r="G342" s="245">
        <v>8.4679567724590399</v>
      </c>
      <c r="H342" s="245">
        <v>14.859</v>
      </c>
      <c r="I342" s="86"/>
      <c r="J342" s="259">
        <f t="shared" si="31"/>
        <v>13.409900759073032</v>
      </c>
      <c r="K342" s="258"/>
      <c r="L342" s="258"/>
      <c r="M342" s="260">
        <v>42023</v>
      </c>
    </row>
    <row r="343" spans="2:13" ht="14.25">
      <c r="B343" s="322"/>
      <c r="C343" s="246"/>
      <c r="D343" s="246">
        <v>20</v>
      </c>
      <c r="E343" s="245">
        <v>2.0779721916297889</v>
      </c>
      <c r="F343" s="245">
        <v>13.070380251256566</v>
      </c>
      <c r="G343" s="245">
        <v>9.9515887984405538</v>
      </c>
      <c r="H343" s="245">
        <v>15.893000000000001</v>
      </c>
      <c r="I343" s="86"/>
      <c r="J343" s="259">
        <f t="shared" si="31"/>
        <v>13.070380251256566</v>
      </c>
      <c r="K343" s="258"/>
      <c r="L343" s="258"/>
      <c r="M343" s="260">
        <v>42024</v>
      </c>
    </row>
    <row r="344" spans="2:13" ht="14.25">
      <c r="B344" s="322"/>
      <c r="C344" s="246"/>
      <c r="D344" s="246">
        <v>21</v>
      </c>
      <c r="E344" s="245">
        <v>1.7757868456574497</v>
      </c>
      <c r="F344" s="245">
        <v>13.022119064281972</v>
      </c>
      <c r="G344" s="245">
        <v>11.846011276921756</v>
      </c>
      <c r="H344" s="245">
        <v>18.43</v>
      </c>
      <c r="I344" s="86"/>
      <c r="J344" s="259">
        <f t="shared" si="31"/>
        <v>13.022119064281972</v>
      </c>
      <c r="K344" s="258"/>
      <c r="L344" s="258"/>
      <c r="M344" s="260">
        <v>42025</v>
      </c>
    </row>
    <row r="345" spans="2:13" ht="14.25">
      <c r="B345" s="322"/>
      <c r="C345" s="246"/>
      <c r="D345" s="246">
        <v>22</v>
      </c>
      <c r="E345" s="245">
        <v>2.1964875754917221</v>
      </c>
      <c r="F345" s="245">
        <v>12.719813520165651</v>
      </c>
      <c r="G345" s="245">
        <v>11.531196161964143</v>
      </c>
      <c r="H345" s="245">
        <v>17.914999999999999</v>
      </c>
      <c r="I345" s="86"/>
      <c r="J345" s="259">
        <f t="shared" si="31"/>
        <v>12.719813520165651</v>
      </c>
      <c r="K345" s="258"/>
      <c r="L345" s="258"/>
      <c r="M345" s="260">
        <v>42026</v>
      </c>
    </row>
    <row r="346" spans="2:13" ht="14.25">
      <c r="B346" s="322"/>
      <c r="C346" s="246"/>
      <c r="D346" s="246">
        <v>23</v>
      </c>
      <c r="E346" s="245">
        <v>2.67425432414396</v>
      </c>
      <c r="F346" s="245">
        <v>13.086582504296354</v>
      </c>
      <c r="G346" s="245">
        <v>12.354676150760385</v>
      </c>
      <c r="H346" s="245">
        <v>16.850000000000001</v>
      </c>
      <c r="I346" s="86"/>
      <c r="J346" s="259">
        <f t="shared" si="31"/>
        <v>13.086582504296354</v>
      </c>
      <c r="K346" s="258"/>
      <c r="L346" s="258"/>
      <c r="M346" s="260">
        <v>42027</v>
      </c>
    </row>
    <row r="347" spans="2:13" ht="14.25">
      <c r="B347" s="322"/>
      <c r="C347" s="246"/>
      <c r="D347" s="246">
        <v>24</v>
      </c>
      <c r="E347" s="245">
        <v>2.180375649904958</v>
      </c>
      <c r="F347" s="245">
        <v>13.004009138483964</v>
      </c>
      <c r="G347" s="245">
        <v>13.637207794591536</v>
      </c>
      <c r="H347" s="245">
        <v>15.712</v>
      </c>
      <c r="I347" s="86"/>
      <c r="J347" s="259">
        <f t="shared" si="31"/>
        <v>13.004009138483964</v>
      </c>
      <c r="K347" s="258"/>
      <c r="L347" s="258"/>
      <c r="M347" s="260">
        <v>42028</v>
      </c>
    </row>
    <row r="348" spans="2:13" ht="14.25">
      <c r="B348" s="322"/>
      <c r="C348" s="246"/>
      <c r="D348" s="246">
        <v>25</v>
      </c>
      <c r="E348" s="245">
        <v>2.6674657452081565</v>
      </c>
      <c r="F348" s="245">
        <v>12.635888146602928</v>
      </c>
      <c r="G348" s="245">
        <v>12.613917360575639</v>
      </c>
      <c r="H348" s="245">
        <v>12.596</v>
      </c>
      <c r="I348" s="86"/>
      <c r="J348" s="259">
        <f t="shared" si="31"/>
        <v>12.596</v>
      </c>
      <c r="K348" s="258"/>
      <c r="L348" s="258"/>
      <c r="M348" s="260">
        <v>42029</v>
      </c>
    </row>
    <row r="349" spans="2:13" ht="14.25">
      <c r="B349" s="322"/>
      <c r="C349" s="246"/>
      <c r="D349" s="246">
        <v>26</v>
      </c>
      <c r="E349" s="245">
        <v>2.79888104029749</v>
      </c>
      <c r="F349" s="245">
        <v>12.616284459981769</v>
      </c>
      <c r="G349" s="245">
        <v>11.240311611246362</v>
      </c>
      <c r="H349" s="245">
        <v>11.367000000000001</v>
      </c>
      <c r="I349" s="86"/>
      <c r="J349" s="259">
        <f t="shared" si="31"/>
        <v>11.367000000000001</v>
      </c>
      <c r="K349" s="258"/>
      <c r="L349" s="258"/>
      <c r="M349" s="260">
        <v>42030</v>
      </c>
    </row>
    <row r="350" spans="2:13" ht="14.25">
      <c r="B350" s="322"/>
      <c r="C350" s="246"/>
      <c r="D350" s="246">
        <v>27</v>
      </c>
      <c r="E350" s="245">
        <v>2.9893934744102375</v>
      </c>
      <c r="F350" s="245">
        <v>12.743345698740132</v>
      </c>
      <c r="G350" s="245">
        <v>11.629214347054702</v>
      </c>
      <c r="H350" s="245">
        <v>12.146000000000001</v>
      </c>
      <c r="I350" s="86"/>
      <c r="J350" s="259">
        <f t="shared" si="31"/>
        <v>12.146000000000001</v>
      </c>
      <c r="K350" s="258"/>
      <c r="L350" s="258"/>
      <c r="M350" s="260">
        <v>42031</v>
      </c>
    </row>
    <row r="351" spans="2:13" ht="14.25">
      <c r="B351" s="322"/>
      <c r="C351" s="246"/>
      <c r="D351" s="246">
        <v>28</v>
      </c>
      <c r="E351" s="245">
        <v>2.8228643304963343</v>
      </c>
      <c r="F351" s="245">
        <v>12.934036420807681</v>
      </c>
      <c r="G351" s="245">
        <v>13.567446628250169</v>
      </c>
      <c r="H351" s="245">
        <v>14.023</v>
      </c>
      <c r="I351" s="86"/>
      <c r="J351" s="259">
        <f t="shared" si="31"/>
        <v>12.934036420807681</v>
      </c>
      <c r="K351" s="258"/>
      <c r="L351" s="258"/>
      <c r="M351" s="260">
        <v>42032</v>
      </c>
    </row>
    <row r="352" spans="2:13" ht="14.25">
      <c r="B352" s="322"/>
      <c r="C352" s="246"/>
      <c r="D352" s="246">
        <v>29</v>
      </c>
      <c r="E352" s="245">
        <v>2.3338102150695601</v>
      </c>
      <c r="F352" s="245">
        <v>12.958801621269631</v>
      </c>
      <c r="G352" s="245">
        <v>14.539094530781929</v>
      </c>
      <c r="H352" s="245">
        <v>15.361000000000001</v>
      </c>
      <c r="I352" s="86"/>
      <c r="J352" s="259">
        <f t="shared" si="31"/>
        <v>12.958801621269631</v>
      </c>
      <c r="K352" s="258"/>
      <c r="L352" s="258"/>
      <c r="M352" s="260">
        <v>42033</v>
      </c>
    </row>
    <row r="353" spans="2:13" ht="14.25">
      <c r="B353" s="322"/>
      <c r="C353" s="246"/>
      <c r="D353" s="246">
        <v>30</v>
      </c>
      <c r="E353" s="245">
        <v>2.2300405094295064</v>
      </c>
      <c r="F353" s="245">
        <v>13.295188441467904</v>
      </c>
      <c r="G353" s="245">
        <v>15.979783562900666</v>
      </c>
      <c r="H353" s="245">
        <v>14.305999999999999</v>
      </c>
      <c r="I353" s="86"/>
      <c r="J353" s="259">
        <f t="shared" si="31"/>
        <v>13.295188441467904</v>
      </c>
      <c r="K353" s="258"/>
      <c r="L353" s="258"/>
      <c r="M353" s="260">
        <v>42034</v>
      </c>
    </row>
    <row r="354" spans="2:13" ht="14.25">
      <c r="B354" s="322"/>
      <c r="C354" s="246"/>
      <c r="D354" s="246">
        <v>31</v>
      </c>
      <c r="E354" s="245">
        <v>2.3133974569158449</v>
      </c>
      <c r="F354" s="245">
        <v>13.322916591806333</v>
      </c>
      <c r="G354" s="245">
        <v>16.176250451885856</v>
      </c>
      <c r="H354" s="245">
        <v>14.486000000000001</v>
      </c>
      <c r="I354" s="86"/>
      <c r="J354" s="259">
        <f t="shared" si="31"/>
        <v>13.322916591806333</v>
      </c>
      <c r="K354" s="258">
        <v>40</v>
      </c>
      <c r="L354" s="258"/>
      <c r="M354" s="260">
        <v>42035</v>
      </c>
    </row>
    <row r="355" spans="2:13" ht="14.25">
      <c r="B355" s="322"/>
      <c r="C355" s="246">
        <v>2</v>
      </c>
      <c r="D355" s="246">
        <v>1</v>
      </c>
      <c r="E355" s="245">
        <v>2.2872344449877926</v>
      </c>
      <c r="F355" s="245">
        <v>13.403715560464418</v>
      </c>
      <c r="G355" s="245">
        <v>15.909732660027334</v>
      </c>
      <c r="H355" s="245">
        <v>12.023999999999999</v>
      </c>
      <c r="I355" s="86"/>
      <c r="J355" s="259">
        <f t="shared" si="31"/>
        <v>12.023999999999999</v>
      </c>
      <c r="K355" s="258"/>
      <c r="L355" s="258"/>
      <c r="M355" s="260">
        <v>42036</v>
      </c>
    </row>
    <row r="356" spans="2:13" ht="14.25">
      <c r="B356" s="322"/>
      <c r="C356" s="246"/>
      <c r="D356" s="246">
        <v>2</v>
      </c>
      <c r="E356" s="245">
        <v>2.3971742803881977</v>
      </c>
      <c r="F356" s="245">
        <v>13.462177614058556</v>
      </c>
      <c r="G356" s="245">
        <v>14.812238101141453</v>
      </c>
      <c r="H356" s="245">
        <v>9.8949999999999996</v>
      </c>
      <c r="I356" s="86"/>
      <c r="J356" s="259">
        <f t="shared" si="31"/>
        <v>9.8949999999999996</v>
      </c>
      <c r="K356" s="258"/>
      <c r="L356" s="258"/>
      <c r="M356" s="260">
        <v>42037</v>
      </c>
    </row>
    <row r="357" spans="2:13" ht="14.25">
      <c r="B357" s="322"/>
      <c r="C357" s="246"/>
      <c r="D357" s="246">
        <v>3</v>
      </c>
      <c r="E357" s="245">
        <v>2.2423922763804454</v>
      </c>
      <c r="F357" s="245">
        <v>13.517050871538229</v>
      </c>
      <c r="G357" s="245">
        <v>16.135273576319904</v>
      </c>
      <c r="H357" s="245">
        <v>11.685</v>
      </c>
      <c r="I357" s="86"/>
      <c r="J357" s="259">
        <f t="shared" si="31"/>
        <v>11.685</v>
      </c>
      <c r="K357" s="258"/>
      <c r="L357" s="258"/>
      <c r="M357" s="260">
        <v>42038</v>
      </c>
    </row>
    <row r="358" spans="2:13" ht="14.25">
      <c r="B358" s="322"/>
      <c r="C358" s="246"/>
      <c r="D358" s="246">
        <v>4</v>
      </c>
      <c r="E358" s="245">
        <v>2.5601748470927297</v>
      </c>
      <c r="F358" s="245">
        <v>13.746377137466808</v>
      </c>
      <c r="G358" s="245">
        <v>17.026014119772768</v>
      </c>
      <c r="H358" s="245">
        <v>9.093</v>
      </c>
      <c r="I358" s="86"/>
      <c r="J358" s="259">
        <f t="shared" si="31"/>
        <v>9.093</v>
      </c>
      <c r="K358" s="258"/>
      <c r="L358" s="258"/>
      <c r="M358" s="260">
        <v>42039</v>
      </c>
    </row>
    <row r="359" spans="2:13" ht="14.25">
      <c r="B359" s="322"/>
      <c r="C359" s="246"/>
      <c r="D359" s="246">
        <v>5</v>
      </c>
      <c r="E359" s="245">
        <v>2.387761956185023</v>
      </c>
      <c r="F359" s="245">
        <v>14.28228238068062</v>
      </c>
      <c r="G359" s="245">
        <v>14.635946164091928</v>
      </c>
      <c r="H359" s="245">
        <v>8.3550000000000004</v>
      </c>
      <c r="I359" s="86"/>
      <c r="J359" s="259">
        <f t="shared" si="31"/>
        <v>8.3550000000000004</v>
      </c>
      <c r="K359" s="258"/>
      <c r="L359" s="258"/>
      <c r="M359" s="260">
        <v>42040</v>
      </c>
    </row>
    <row r="360" spans="2:13" ht="14.25">
      <c r="B360" s="322"/>
      <c r="C360" s="246"/>
      <c r="D360" s="246">
        <v>6</v>
      </c>
      <c r="E360" s="245">
        <v>2.1323233120964447</v>
      </c>
      <c r="F360" s="245">
        <v>14.294339840138697</v>
      </c>
      <c r="G360" s="245">
        <v>16.497561862045707</v>
      </c>
      <c r="H360" s="245">
        <v>8.9009999999999998</v>
      </c>
      <c r="I360" s="86"/>
      <c r="J360" s="259">
        <f t="shared" si="31"/>
        <v>8.9009999999999998</v>
      </c>
      <c r="K360" s="258"/>
      <c r="L360" s="258"/>
      <c r="M360" s="260">
        <v>42041</v>
      </c>
    </row>
    <row r="361" spans="2:13" ht="14.25">
      <c r="B361" s="322"/>
      <c r="C361" s="246"/>
      <c r="D361" s="246">
        <v>7</v>
      </c>
      <c r="E361" s="245">
        <v>2.0267930586060734</v>
      </c>
      <c r="F361" s="245">
        <v>14.158226548543347</v>
      </c>
      <c r="G361" s="245">
        <v>16.470027944707482</v>
      </c>
      <c r="H361" s="245">
        <v>9.1460000000000008</v>
      </c>
      <c r="I361" s="86"/>
      <c r="J361" s="259">
        <f t="shared" si="31"/>
        <v>9.1460000000000008</v>
      </c>
      <c r="K361" s="258"/>
      <c r="L361" s="258"/>
      <c r="M361" s="260">
        <v>42042</v>
      </c>
    </row>
    <row r="362" spans="2:13" ht="14.25">
      <c r="B362" s="322"/>
      <c r="C362" s="246"/>
      <c r="D362" s="246">
        <v>8</v>
      </c>
      <c r="E362" s="245">
        <v>2.2536995102678183</v>
      </c>
      <c r="F362" s="245">
        <v>13.964878311175447</v>
      </c>
      <c r="G362" s="245">
        <v>13.666691913742739</v>
      </c>
      <c r="H362" s="245">
        <v>9.09</v>
      </c>
      <c r="I362" s="86"/>
      <c r="J362" s="259">
        <f t="shared" si="31"/>
        <v>9.09</v>
      </c>
      <c r="K362" s="258"/>
      <c r="L362" s="258"/>
      <c r="M362" s="260">
        <v>42043</v>
      </c>
    </row>
    <row r="363" spans="2:13" ht="14.25">
      <c r="B363" s="322"/>
      <c r="C363" s="246"/>
      <c r="D363" s="246">
        <v>9</v>
      </c>
      <c r="E363" s="245">
        <v>1.9118451658097657</v>
      </c>
      <c r="F363" s="245">
        <v>14.271112184502142</v>
      </c>
      <c r="G363" s="245">
        <v>13.839793194248628</v>
      </c>
      <c r="H363" s="245">
        <v>10.366</v>
      </c>
      <c r="I363" s="86"/>
      <c r="J363" s="259">
        <f t="shared" si="31"/>
        <v>10.366</v>
      </c>
      <c r="K363" s="258"/>
      <c r="L363" s="258"/>
      <c r="M363" s="260">
        <v>42044</v>
      </c>
    </row>
    <row r="364" spans="2:13" ht="14.25">
      <c r="B364" s="322"/>
      <c r="C364" s="246"/>
      <c r="D364" s="246">
        <v>10</v>
      </c>
      <c r="E364" s="245">
        <v>2.3384726291339861</v>
      </c>
      <c r="F364" s="245">
        <v>14.329826947819626</v>
      </c>
      <c r="G364" s="245">
        <v>12.302994023328615</v>
      </c>
      <c r="H364" s="245">
        <v>11.481</v>
      </c>
      <c r="I364" s="86"/>
      <c r="J364" s="259">
        <f t="shared" si="31"/>
        <v>11.481</v>
      </c>
      <c r="K364" s="258"/>
      <c r="L364" s="258"/>
      <c r="M364" s="260">
        <v>42045</v>
      </c>
    </row>
    <row r="365" spans="2:13" ht="14.25">
      <c r="B365" s="322"/>
      <c r="C365" s="246"/>
      <c r="D365" s="246">
        <v>11</v>
      </c>
      <c r="E365" s="245">
        <v>2.7968892601323323</v>
      </c>
      <c r="F365" s="245">
        <v>14.279792766064638</v>
      </c>
      <c r="G365" s="245">
        <v>11.847539844189329</v>
      </c>
      <c r="H365" s="245">
        <v>15.355</v>
      </c>
      <c r="I365" s="86"/>
      <c r="J365" s="259">
        <f t="shared" si="31"/>
        <v>14.279792766064638</v>
      </c>
      <c r="K365" s="258"/>
      <c r="L365" s="258"/>
      <c r="M365" s="260">
        <v>42046</v>
      </c>
    </row>
    <row r="366" spans="2:13" ht="14.25">
      <c r="B366" s="322"/>
      <c r="C366" s="246"/>
      <c r="D366" s="246">
        <v>12</v>
      </c>
      <c r="E366" s="245">
        <v>3.0955254432222401</v>
      </c>
      <c r="F366" s="245">
        <v>14.470794020687833</v>
      </c>
      <c r="G366" s="245">
        <v>14.390289722991495</v>
      </c>
      <c r="H366" s="245">
        <v>11.930999999999999</v>
      </c>
      <c r="I366" s="86"/>
      <c r="J366" s="259">
        <f t="shared" si="31"/>
        <v>11.930999999999999</v>
      </c>
      <c r="K366" s="258"/>
      <c r="L366" s="258"/>
      <c r="M366" s="260">
        <v>42047</v>
      </c>
    </row>
    <row r="367" spans="2:13" ht="14.25">
      <c r="B367" s="322"/>
      <c r="C367" s="246"/>
      <c r="D367" s="246">
        <v>13</v>
      </c>
      <c r="E367" s="245">
        <v>2.9531678861908293</v>
      </c>
      <c r="F367" s="245">
        <v>14.39108946299512</v>
      </c>
      <c r="G367" s="245">
        <v>14.929788638207521</v>
      </c>
      <c r="H367" s="245">
        <v>11.661</v>
      </c>
      <c r="I367" s="86"/>
      <c r="J367" s="259">
        <f t="shared" si="31"/>
        <v>11.661</v>
      </c>
      <c r="K367" s="258"/>
      <c r="L367" s="258"/>
      <c r="M367" s="260">
        <v>42048</v>
      </c>
    </row>
    <row r="368" spans="2:13" ht="14.25">
      <c r="B368" s="322"/>
      <c r="C368" s="246"/>
      <c r="D368" s="246">
        <v>14</v>
      </c>
      <c r="E368" s="245">
        <v>3.2620306425706596</v>
      </c>
      <c r="F368" s="245">
        <v>14.081451887913522</v>
      </c>
      <c r="G368" s="245">
        <v>16.415226780718289</v>
      </c>
      <c r="H368" s="245">
        <v>14.17</v>
      </c>
      <c r="I368" s="86"/>
      <c r="J368" s="259">
        <f t="shared" si="31"/>
        <v>14.081451887913522</v>
      </c>
      <c r="K368" s="258"/>
      <c r="L368" s="258"/>
      <c r="M368" s="260">
        <v>42049</v>
      </c>
    </row>
    <row r="369" spans="2:13" ht="14.25">
      <c r="B369" s="322">
        <v>42401</v>
      </c>
      <c r="C369" s="246"/>
      <c r="D369" s="246">
        <v>15</v>
      </c>
      <c r="E369" s="245">
        <v>3.3553091746788963</v>
      </c>
      <c r="F369" s="245">
        <v>14.309821047328001</v>
      </c>
      <c r="G369" s="245">
        <v>16.865881586862372</v>
      </c>
      <c r="H369" s="245">
        <v>17.358000000000001</v>
      </c>
      <c r="I369" s="86"/>
      <c r="J369" s="259">
        <f t="shared" si="31"/>
        <v>14.309821047328001</v>
      </c>
      <c r="K369" s="258"/>
      <c r="L369" s="261" t="s">
        <v>151</v>
      </c>
      <c r="M369" s="260">
        <v>42050</v>
      </c>
    </row>
    <row r="370" spans="2:13" ht="14.25">
      <c r="B370" s="322"/>
      <c r="C370" s="246"/>
      <c r="D370" s="246">
        <v>16</v>
      </c>
      <c r="E370" s="245">
        <v>2.7970253190180627</v>
      </c>
      <c r="F370" s="245">
        <v>14.329026791081757</v>
      </c>
      <c r="G370" s="245">
        <v>16.601164139645</v>
      </c>
      <c r="H370" s="245">
        <v>16.841999999999999</v>
      </c>
      <c r="I370" s="86"/>
      <c r="J370" s="259">
        <f t="shared" si="31"/>
        <v>14.329026791081757</v>
      </c>
      <c r="K370" s="258"/>
      <c r="L370" s="258"/>
      <c r="M370" s="260">
        <v>42051</v>
      </c>
    </row>
    <row r="371" spans="2:13" ht="14.25">
      <c r="B371" s="322"/>
      <c r="C371" s="246"/>
      <c r="D371" s="246">
        <v>17</v>
      </c>
      <c r="E371" s="245">
        <v>2.4512640874778033</v>
      </c>
      <c r="F371" s="245">
        <v>14.163997268893045</v>
      </c>
      <c r="G371" s="245">
        <v>16.794194193482713</v>
      </c>
      <c r="H371" s="245">
        <v>15.016</v>
      </c>
      <c r="I371" s="86"/>
      <c r="J371" s="259">
        <f t="shared" si="31"/>
        <v>14.163997268893045</v>
      </c>
      <c r="K371" s="258"/>
      <c r="L371" s="258"/>
      <c r="M371" s="260">
        <v>42052</v>
      </c>
    </row>
    <row r="372" spans="2:13" ht="14.25">
      <c r="B372" s="322"/>
      <c r="C372" s="246"/>
      <c r="D372" s="246">
        <v>18</v>
      </c>
      <c r="E372" s="245">
        <v>2.6963566689877423</v>
      </c>
      <c r="F372" s="245">
        <v>14.236986199980668</v>
      </c>
      <c r="G372" s="245">
        <v>15.309859210850178</v>
      </c>
      <c r="H372" s="245">
        <v>14.503</v>
      </c>
      <c r="I372" s="86"/>
      <c r="J372" s="259">
        <f t="shared" si="31"/>
        <v>14.236986199980668</v>
      </c>
      <c r="K372" s="258"/>
      <c r="L372" s="258"/>
      <c r="M372" s="260">
        <v>42053</v>
      </c>
    </row>
    <row r="373" spans="2:13" ht="14.25">
      <c r="B373" s="322"/>
      <c r="C373" s="246"/>
      <c r="D373" s="246">
        <v>19</v>
      </c>
      <c r="E373" s="245">
        <v>2.71439999870308</v>
      </c>
      <c r="F373" s="245">
        <v>14.50280236132865</v>
      </c>
      <c r="G373" s="245">
        <v>15.465453809893198</v>
      </c>
      <c r="H373" s="245">
        <v>14.725</v>
      </c>
      <c r="I373" s="86"/>
      <c r="J373" s="259">
        <f t="shared" si="31"/>
        <v>14.50280236132865</v>
      </c>
      <c r="K373" s="258"/>
      <c r="L373" s="258"/>
      <c r="M373" s="260">
        <v>42054</v>
      </c>
    </row>
    <row r="374" spans="2:13" ht="14.25">
      <c r="B374" s="322"/>
      <c r="C374" s="246"/>
      <c r="D374" s="246">
        <v>20</v>
      </c>
      <c r="E374" s="245">
        <v>2.825905233896469</v>
      </c>
      <c r="F374" s="245">
        <v>14.471839734178387</v>
      </c>
      <c r="G374" s="245">
        <v>16.004939780433116</v>
      </c>
      <c r="H374" s="245">
        <v>16.14</v>
      </c>
      <c r="I374" s="86"/>
      <c r="J374" s="259">
        <f t="shared" si="31"/>
        <v>14.471839734178387</v>
      </c>
      <c r="K374" s="258"/>
      <c r="L374" s="258"/>
      <c r="M374" s="260">
        <v>42055</v>
      </c>
    </row>
    <row r="375" spans="2:13" ht="14.25">
      <c r="B375" s="322"/>
      <c r="C375" s="246"/>
      <c r="D375" s="246">
        <v>21</v>
      </c>
      <c r="E375" s="245">
        <v>2.5916535710124884</v>
      </c>
      <c r="F375" s="245">
        <v>14.36649440428085</v>
      </c>
      <c r="G375" s="245">
        <v>17.263669194748644</v>
      </c>
      <c r="H375" s="245">
        <v>13.766999999999999</v>
      </c>
      <c r="I375" s="86"/>
      <c r="J375" s="259">
        <f t="shared" si="31"/>
        <v>13.766999999999999</v>
      </c>
      <c r="K375" s="258"/>
      <c r="L375" s="258"/>
      <c r="M375" s="260">
        <v>42056</v>
      </c>
    </row>
    <row r="376" spans="2:13" ht="14.25">
      <c r="B376" s="322"/>
      <c r="C376" s="246"/>
      <c r="D376" s="246">
        <v>22</v>
      </c>
      <c r="E376" s="245">
        <v>2.7656998779179429</v>
      </c>
      <c r="F376" s="245">
        <v>14.796577249311236</v>
      </c>
      <c r="G376" s="245">
        <v>18.44737041353585</v>
      </c>
      <c r="H376" s="245">
        <v>12.12</v>
      </c>
      <c r="I376" s="86"/>
      <c r="J376" s="259">
        <f t="shared" si="31"/>
        <v>12.12</v>
      </c>
      <c r="K376" s="258"/>
      <c r="L376" s="258"/>
      <c r="M376" s="260">
        <v>42057</v>
      </c>
    </row>
    <row r="377" spans="2:13" ht="14.25">
      <c r="B377" s="322"/>
      <c r="C377" s="246"/>
      <c r="D377" s="246">
        <v>23</v>
      </c>
      <c r="E377" s="245">
        <v>2.8453843418022631</v>
      </c>
      <c r="F377" s="245">
        <v>15.016531176658956</v>
      </c>
      <c r="G377" s="245">
        <v>16.62600860192941</v>
      </c>
      <c r="H377" s="245">
        <v>11.55</v>
      </c>
      <c r="I377" s="86"/>
      <c r="J377" s="259">
        <f t="shared" si="31"/>
        <v>11.55</v>
      </c>
      <c r="K377" s="258"/>
      <c r="L377" s="258"/>
      <c r="M377" s="260">
        <v>42058</v>
      </c>
    </row>
    <row r="378" spans="2:13" ht="14.25">
      <c r="B378" s="322"/>
      <c r="C378" s="246"/>
      <c r="D378" s="246">
        <v>24</v>
      </c>
      <c r="E378" s="245">
        <v>3.2377630772090078</v>
      </c>
      <c r="F378" s="245">
        <v>14.85200658808235</v>
      </c>
      <c r="G378" s="245">
        <v>15.889668064313987</v>
      </c>
      <c r="H378" s="245">
        <v>12.67</v>
      </c>
      <c r="I378" s="86"/>
      <c r="J378" s="259">
        <f t="shared" si="31"/>
        <v>12.67</v>
      </c>
      <c r="K378" s="258"/>
      <c r="L378" s="258"/>
      <c r="M378" s="260">
        <v>42059</v>
      </c>
    </row>
    <row r="379" spans="2:13" ht="14.25">
      <c r="B379" s="322"/>
      <c r="C379" s="246"/>
      <c r="D379" s="246">
        <v>25</v>
      </c>
      <c r="E379" s="245">
        <v>3.1526809506292497</v>
      </c>
      <c r="F379" s="245">
        <v>15.100282221253332</v>
      </c>
      <c r="G379" s="245">
        <v>17.220559851868266</v>
      </c>
      <c r="H379" s="245">
        <v>15.507</v>
      </c>
      <c r="I379" s="86"/>
      <c r="J379" s="259">
        <f t="shared" si="31"/>
        <v>15.100282221253332</v>
      </c>
      <c r="K379" s="258"/>
      <c r="L379" s="258"/>
      <c r="M379" s="260">
        <v>42060</v>
      </c>
    </row>
    <row r="380" spans="2:13" ht="14.25">
      <c r="B380" s="322"/>
      <c r="C380" s="246"/>
      <c r="D380" s="246">
        <v>26</v>
      </c>
      <c r="E380" s="245">
        <v>3.1472011756808249</v>
      </c>
      <c r="F380" s="245">
        <v>14.907917518333445</v>
      </c>
      <c r="G380" s="245">
        <v>16.500851425603706</v>
      </c>
      <c r="H380" s="245">
        <v>14.372999999999999</v>
      </c>
      <c r="I380" s="86"/>
      <c r="J380" s="259">
        <f t="shared" si="31"/>
        <v>14.372999999999999</v>
      </c>
      <c r="K380" s="258"/>
      <c r="L380" s="258"/>
      <c r="M380" s="260">
        <v>42061</v>
      </c>
    </row>
    <row r="381" spans="2:13" ht="14.25">
      <c r="B381" s="322"/>
      <c r="C381" s="246"/>
      <c r="D381" s="246">
        <v>27</v>
      </c>
      <c r="E381" s="245">
        <v>3.458199723868189</v>
      </c>
      <c r="F381" s="245">
        <v>14.83809560153197</v>
      </c>
      <c r="G381" s="245">
        <v>17.152816370394316</v>
      </c>
      <c r="H381" s="245">
        <v>9.0640000000000001</v>
      </c>
      <c r="I381" s="86"/>
      <c r="J381" s="259">
        <f t="shared" si="31"/>
        <v>9.0640000000000001</v>
      </c>
      <c r="K381" s="258"/>
      <c r="L381" s="258"/>
      <c r="M381" s="260">
        <v>42062</v>
      </c>
    </row>
    <row r="382" spans="2:13" ht="14.25">
      <c r="B382" s="322"/>
      <c r="C382" s="246"/>
      <c r="D382" s="246">
        <v>28</v>
      </c>
      <c r="E382" s="245">
        <v>3.5963662231752549</v>
      </c>
      <c r="F382" s="245">
        <v>14.258174393586961</v>
      </c>
      <c r="G382" s="245">
        <v>15.923564299413789</v>
      </c>
      <c r="H382" s="245">
        <v>12.593</v>
      </c>
      <c r="I382" s="86"/>
      <c r="J382" s="259">
        <f t="shared" si="31"/>
        <v>12.593</v>
      </c>
      <c r="K382" s="258"/>
      <c r="L382" s="258"/>
      <c r="M382" s="260">
        <v>42063</v>
      </c>
    </row>
    <row r="383" spans="2:13" ht="14.25">
      <c r="B383" s="322"/>
      <c r="C383" s="246">
        <v>3</v>
      </c>
      <c r="D383" s="246">
        <v>1</v>
      </c>
      <c r="E383" s="245">
        <v>3.475208833253975</v>
      </c>
      <c r="F383" s="245">
        <v>14.596333626971834</v>
      </c>
      <c r="G383" s="245">
        <v>17.603559756483282</v>
      </c>
      <c r="H383" s="245">
        <v>15.065</v>
      </c>
      <c r="I383" s="86"/>
      <c r="J383" s="259">
        <f t="shared" si="31"/>
        <v>14.596333626971834</v>
      </c>
      <c r="K383" s="258"/>
      <c r="L383" s="258"/>
      <c r="M383" s="260">
        <v>42064</v>
      </c>
    </row>
    <row r="384" spans="2:13" ht="14.25">
      <c r="B384" s="322"/>
      <c r="C384" s="246"/>
      <c r="D384" s="246">
        <v>2</v>
      </c>
      <c r="E384" s="245">
        <v>3.0523550926083609</v>
      </c>
      <c r="F384" s="245">
        <v>15.098937811657832</v>
      </c>
      <c r="G384" s="245">
        <v>18.168641482163256</v>
      </c>
      <c r="H384" s="245">
        <v>13.59</v>
      </c>
      <c r="I384" s="86"/>
      <c r="J384" s="259">
        <f t="shared" si="31"/>
        <v>13.59</v>
      </c>
      <c r="K384" s="258"/>
      <c r="L384" s="258"/>
      <c r="M384" s="260">
        <v>42065</v>
      </c>
    </row>
    <row r="385" spans="2:13" ht="14.25">
      <c r="B385" s="322"/>
      <c r="C385" s="246"/>
      <c r="D385" s="246">
        <v>3</v>
      </c>
      <c r="E385" s="245">
        <v>3.154971776116958</v>
      </c>
      <c r="F385" s="245">
        <v>15.581000596811309</v>
      </c>
      <c r="G385" s="245">
        <v>15.206551027445519</v>
      </c>
      <c r="H385" s="245">
        <v>16.431999999999999</v>
      </c>
      <c r="I385" s="86"/>
      <c r="J385" s="259">
        <f t="shared" si="31"/>
        <v>15.581000596811309</v>
      </c>
      <c r="K385" s="258"/>
      <c r="L385" s="258"/>
      <c r="M385" s="260">
        <v>42066</v>
      </c>
    </row>
    <row r="386" spans="2:13" ht="14.25">
      <c r="B386" s="322"/>
      <c r="C386" s="246"/>
      <c r="D386" s="246">
        <v>4</v>
      </c>
      <c r="E386" s="245">
        <v>3.2439520090000395</v>
      </c>
      <c r="F386" s="245">
        <v>15.571244887463022</v>
      </c>
      <c r="G386" s="245">
        <v>13.331616610107677</v>
      </c>
      <c r="H386" s="245">
        <v>15.263999999999999</v>
      </c>
      <c r="I386" s="86"/>
      <c r="J386" s="259">
        <f t="shared" si="31"/>
        <v>15.263999999999999</v>
      </c>
      <c r="K386" s="258"/>
      <c r="L386" s="258"/>
      <c r="M386" s="260">
        <v>42067</v>
      </c>
    </row>
    <row r="387" spans="2:13" ht="14.25">
      <c r="B387" s="322"/>
      <c r="C387" s="246"/>
      <c r="D387" s="246">
        <v>5</v>
      </c>
      <c r="E387" s="245">
        <v>2.7635729596220799</v>
      </c>
      <c r="F387" s="245">
        <v>15.281394048744778</v>
      </c>
      <c r="G387" s="245">
        <v>16.360752397584932</v>
      </c>
      <c r="H387" s="245">
        <v>13.978999999999999</v>
      </c>
      <c r="I387" s="86"/>
      <c r="J387" s="259">
        <f t="shared" si="31"/>
        <v>13.978999999999999</v>
      </c>
      <c r="K387" s="258"/>
      <c r="L387" s="258"/>
      <c r="M387" s="260">
        <v>42068</v>
      </c>
    </row>
    <row r="388" spans="2:13" ht="14.25">
      <c r="B388" s="322"/>
      <c r="C388" s="246"/>
      <c r="D388" s="246">
        <v>6</v>
      </c>
      <c r="E388" s="245">
        <v>2.6248648001608532</v>
      </c>
      <c r="F388" s="245">
        <v>15.726159867133793</v>
      </c>
      <c r="G388" s="245">
        <v>20.461989154051619</v>
      </c>
      <c r="H388" s="245">
        <v>14.413</v>
      </c>
      <c r="I388" s="86"/>
      <c r="J388" s="259">
        <f t="shared" si="31"/>
        <v>14.413</v>
      </c>
      <c r="K388" s="258"/>
      <c r="L388" s="258"/>
      <c r="M388" s="260">
        <v>42069</v>
      </c>
    </row>
    <row r="389" spans="2:13" ht="14.25">
      <c r="B389" s="322"/>
      <c r="C389" s="246"/>
      <c r="D389" s="246">
        <v>7</v>
      </c>
      <c r="E389" s="245">
        <v>2.5672633535390625</v>
      </c>
      <c r="F389" s="245">
        <v>16.213423596521075</v>
      </c>
      <c r="G389" s="245">
        <v>20.221341446545413</v>
      </c>
      <c r="H389" s="245">
        <v>14.599</v>
      </c>
      <c r="I389" s="86"/>
      <c r="J389" s="259">
        <f t="shared" ref="J389:J452" si="32">IF(H389&gt;F389,F389,H389)</f>
        <v>14.599</v>
      </c>
      <c r="K389" s="258"/>
      <c r="L389" s="258"/>
      <c r="M389" s="260">
        <v>42070</v>
      </c>
    </row>
    <row r="390" spans="2:13" ht="14.25">
      <c r="B390" s="322"/>
      <c r="C390" s="246"/>
      <c r="D390" s="246">
        <v>8</v>
      </c>
      <c r="E390" s="245">
        <v>2.8044675971973336</v>
      </c>
      <c r="F390" s="245">
        <v>16.448539640874902</v>
      </c>
      <c r="G390" s="245">
        <v>21.046419755731886</v>
      </c>
      <c r="H390" s="245">
        <v>16.052</v>
      </c>
      <c r="I390" s="86"/>
      <c r="J390" s="259">
        <f t="shared" si="32"/>
        <v>16.052</v>
      </c>
      <c r="K390" s="258"/>
      <c r="L390" s="258"/>
      <c r="M390" s="260">
        <v>42071</v>
      </c>
    </row>
    <row r="391" spans="2:13" ht="14.25">
      <c r="B391" s="322"/>
      <c r="C391" s="246"/>
      <c r="D391" s="246">
        <v>9</v>
      </c>
      <c r="E391" s="245">
        <v>2.2607916611908654</v>
      </c>
      <c r="F391" s="245">
        <v>16.928762113453317</v>
      </c>
      <c r="G391" s="245">
        <v>23.847516623596547</v>
      </c>
      <c r="H391" s="245">
        <v>17.308</v>
      </c>
      <c r="I391" s="86"/>
      <c r="J391" s="259">
        <f t="shared" si="32"/>
        <v>16.928762113453317</v>
      </c>
      <c r="K391" s="258"/>
      <c r="L391" s="258"/>
      <c r="M391" s="260">
        <v>42072</v>
      </c>
    </row>
    <row r="392" spans="2:13" ht="14.25">
      <c r="B392" s="322"/>
      <c r="C392" s="246"/>
      <c r="D392" s="246">
        <v>10</v>
      </c>
      <c r="E392" s="245">
        <v>2.567505271630282</v>
      </c>
      <c r="F392" s="245">
        <v>17.115990953508167</v>
      </c>
      <c r="G392" s="245">
        <v>25.720995157331068</v>
      </c>
      <c r="H392" s="245">
        <v>18.228999999999999</v>
      </c>
      <c r="I392" s="86"/>
      <c r="J392" s="259">
        <f t="shared" si="32"/>
        <v>17.115990953508167</v>
      </c>
      <c r="K392" s="258"/>
      <c r="L392" s="258"/>
      <c r="M392" s="260">
        <v>42073</v>
      </c>
    </row>
    <row r="393" spans="2:13" ht="14.25">
      <c r="B393" s="322"/>
      <c r="C393" s="246"/>
      <c r="D393" s="246">
        <v>11</v>
      </c>
      <c r="E393" s="245">
        <v>2.6110546372420385</v>
      </c>
      <c r="F393" s="245">
        <v>17.467906122084599</v>
      </c>
      <c r="G393" s="245">
        <v>22.159777558890447</v>
      </c>
      <c r="H393" s="245">
        <v>15.76</v>
      </c>
      <c r="I393" s="86"/>
      <c r="J393" s="259">
        <f t="shared" si="32"/>
        <v>15.76</v>
      </c>
      <c r="K393" s="258"/>
      <c r="L393" s="258"/>
      <c r="M393" s="260">
        <v>42074</v>
      </c>
    </row>
    <row r="394" spans="2:13" ht="14.25">
      <c r="B394" s="322"/>
      <c r="C394" s="246"/>
      <c r="D394" s="246">
        <v>12</v>
      </c>
      <c r="E394" s="245">
        <v>2.5759248673857473</v>
      </c>
      <c r="F394" s="245">
        <v>17.118362987801977</v>
      </c>
      <c r="G394" s="245">
        <v>18.15203446557625</v>
      </c>
      <c r="H394" s="245">
        <v>16.417999999999999</v>
      </c>
      <c r="I394" s="86"/>
      <c r="J394" s="259">
        <f t="shared" si="32"/>
        <v>16.417999999999999</v>
      </c>
      <c r="K394" s="258"/>
      <c r="L394" s="258"/>
      <c r="M394" s="260">
        <v>42075</v>
      </c>
    </row>
    <row r="395" spans="2:13" ht="14.25">
      <c r="B395" s="322"/>
      <c r="C395" s="246"/>
      <c r="D395" s="246">
        <v>13</v>
      </c>
      <c r="E395" s="245">
        <v>2.8266775521730616</v>
      </c>
      <c r="F395" s="245">
        <v>16.64832908291671</v>
      </c>
      <c r="G395" s="245">
        <v>14.853929880984118</v>
      </c>
      <c r="H395" s="245">
        <v>17.228999999999999</v>
      </c>
      <c r="I395" s="86"/>
      <c r="J395" s="259">
        <f t="shared" si="32"/>
        <v>16.64832908291671</v>
      </c>
      <c r="K395" s="258"/>
      <c r="L395" s="258"/>
      <c r="M395" s="260">
        <v>42076</v>
      </c>
    </row>
    <row r="396" spans="2:13" ht="14.25">
      <c r="B396" s="322"/>
      <c r="C396" s="246"/>
      <c r="D396" s="246">
        <v>14</v>
      </c>
      <c r="E396" s="245">
        <v>2.5969958670436393</v>
      </c>
      <c r="F396" s="245">
        <v>17.190423420781546</v>
      </c>
      <c r="G396" s="245">
        <v>18.158391196072763</v>
      </c>
      <c r="H396" s="245">
        <v>16.231999999999999</v>
      </c>
      <c r="I396" s="86"/>
      <c r="J396" s="259">
        <f t="shared" si="32"/>
        <v>16.231999999999999</v>
      </c>
      <c r="K396" s="258"/>
      <c r="L396" s="261" t="s">
        <v>152</v>
      </c>
      <c r="M396" s="260">
        <v>42077</v>
      </c>
    </row>
    <row r="397" spans="2:13" ht="14.25">
      <c r="B397" s="322">
        <v>42430</v>
      </c>
      <c r="C397" s="246"/>
      <c r="D397" s="246">
        <v>15</v>
      </c>
      <c r="E397" s="245">
        <v>1.9891257111645906</v>
      </c>
      <c r="F397" s="245">
        <v>17.751513284900565</v>
      </c>
      <c r="G397" s="245">
        <v>19.608366212641553</v>
      </c>
      <c r="H397" s="245">
        <v>16.024999999999999</v>
      </c>
      <c r="I397" s="86"/>
      <c r="J397" s="259">
        <f t="shared" si="32"/>
        <v>16.024999999999999</v>
      </c>
      <c r="K397" s="258"/>
      <c r="L397" s="258"/>
      <c r="M397" s="260">
        <v>42078</v>
      </c>
    </row>
    <row r="398" spans="2:13" ht="14.25">
      <c r="B398" s="322"/>
      <c r="C398" s="246"/>
      <c r="D398" s="246">
        <v>16</v>
      </c>
      <c r="E398" s="245">
        <v>2.3089944625457917</v>
      </c>
      <c r="F398" s="245">
        <v>17.840756677590949</v>
      </c>
      <c r="G398" s="245">
        <v>20.299190825347978</v>
      </c>
      <c r="H398" s="245">
        <v>14.958</v>
      </c>
      <c r="I398" s="86"/>
      <c r="J398" s="259">
        <f t="shared" si="32"/>
        <v>14.958</v>
      </c>
      <c r="K398" s="258"/>
      <c r="L398" s="258"/>
      <c r="M398" s="260">
        <v>42079</v>
      </c>
    </row>
    <row r="399" spans="2:13" ht="14.25">
      <c r="B399" s="322"/>
      <c r="C399" s="246"/>
      <c r="D399" s="246">
        <v>17</v>
      </c>
      <c r="E399" s="245">
        <v>2.2399340499483529</v>
      </c>
      <c r="F399" s="245">
        <v>17.99584302376849</v>
      </c>
      <c r="G399" s="245">
        <v>19.419507731557491</v>
      </c>
      <c r="H399" s="245">
        <v>13.068</v>
      </c>
      <c r="I399" s="86"/>
      <c r="J399" s="259">
        <f t="shared" si="32"/>
        <v>13.068</v>
      </c>
      <c r="K399" s="258"/>
      <c r="L399" s="258"/>
      <c r="M399" s="260">
        <v>42080</v>
      </c>
    </row>
    <row r="400" spans="2:13" ht="14.25">
      <c r="B400" s="322"/>
      <c r="C400" s="246"/>
      <c r="D400" s="246">
        <v>18</v>
      </c>
      <c r="E400" s="245">
        <v>2.3732785053797363</v>
      </c>
      <c r="F400" s="245">
        <v>18.292897801760926</v>
      </c>
      <c r="G400" s="245">
        <v>20.22844188831677</v>
      </c>
      <c r="H400" s="245">
        <v>14.112</v>
      </c>
      <c r="I400" s="86"/>
      <c r="J400" s="259">
        <f t="shared" si="32"/>
        <v>14.112</v>
      </c>
      <c r="K400" s="258"/>
      <c r="L400" s="258"/>
      <c r="M400" s="260">
        <v>42081</v>
      </c>
    </row>
    <row r="401" spans="2:13" ht="14.25">
      <c r="B401" s="322"/>
      <c r="C401" s="246"/>
      <c r="D401" s="246">
        <v>19</v>
      </c>
      <c r="E401" s="245">
        <v>2.2844008048866589</v>
      </c>
      <c r="F401" s="245">
        <v>18.212771414378796</v>
      </c>
      <c r="G401" s="245">
        <v>20.529532292010643</v>
      </c>
      <c r="H401" s="245">
        <v>12.936999999999999</v>
      </c>
      <c r="I401" s="86"/>
      <c r="J401" s="259">
        <f t="shared" si="32"/>
        <v>12.936999999999999</v>
      </c>
      <c r="K401" s="258"/>
      <c r="L401" s="258"/>
      <c r="M401" s="260">
        <v>42082</v>
      </c>
    </row>
    <row r="402" spans="2:13" ht="14.25">
      <c r="B402" s="322"/>
      <c r="C402" s="246"/>
      <c r="D402" s="246">
        <v>20</v>
      </c>
      <c r="E402" s="245">
        <v>2.869196764664252</v>
      </c>
      <c r="F402" s="245">
        <v>18.519496760511029</v>
      </c>
      <c r="G402" s="245">
        <v>19.968633233661258</v>
      </c>
      <c r="H402" s="245">
        <v>11.358000000000001</v>
      </c>
      <c r="I402" s="86"/>
      <c r="J402" s="259">
        <f t="shared" si="32"/>
        <v>11.358000000000001</v>
      </c>
      <c r="K402" s="258"/>
      <c r="L402" s="258"/>
      <c r="M402" s="260">
        <v>42083</v>
      </c>
    </row>
    <row r="403" spans="2:13" ht="14.25">
      <c r="B403" s="322"/>
      <c r="C403" s="246"/>
      <c r="D403" s="246">
        <v>21</v>
      </c>
      <c r="E403" s="245">
        <v>2.7517869827823405</v>
      </c>
      <c r="F403" s="245">
        <v>18.302205064360084</v>
      </c>
      <c r="G403" s="245">
        <v>16.685943618056314</v>
      </c>
      <c r="H403" s="245">
        <v>12.874000000000001</v>
      </c>
      <c r="I403" s="86"/>
      <c r="J403" s="259">
        <f t="shared" si="32"/>
        <v>12.874000000000001</v>
      </c>
      <c r="K403" s="258"/>
      <c r="L403" s="258"/>
      <c r="M403" s="260">
        <v>42084</v>
      </c>
    </row>
    <row r="404" spans="2:13" ht="14.25">
      <c r="B404" s="322"/>
      <c r="C404" s="246"/>
      <c r="D404" s="246">
        <v>22</v>
      </c>
      <c r="E404" s="245">
        <v>2.8935381260791972</v>
      </c>
      <c r="F404" s="245">
        <v>18.311756860786435</v>
      </c>
      <c r="G404" s="245">
        <v>15.491872534401143</v>
      </c>
      <c r="H404" s="245">
        <v>14.542</v>
      </c>
      <c r="I404" s="86"/>
      <c r="J404" s="259">
        <f t="shared" si="32"/>
        <v>14.542</v>
      </c>
      <c r="K404" s="258"/>
      <c r="L404" s="258"/>
      <c r="M404" s="260">
        <v>42085</v>
      </c>
    </row>
    <row r="405" spans="2:13" ht="14.25">
      <c r="B405" s="322"/>
      <c r="C405" s="246"/>
      <c r="D405" s="246">
        <v>23</v>
      </c>
      <c r="E405" s="245">
        <v>2.8875708737400285</v>
      </c>
      <c r="F405" s="245">
        <v>18.191616416121402</v>
      </c>
      <c r="G405" s="245">
        <v>12.882748446522806</v>
      </c>
      <c r="H405" s="245">
        <v>16.346</v>
      </c>
      <c r="I405" s="86"/>
      <c r="J405" s="259">
        <f t="shared" si="32"/>
        <v>16.346</v>
      </c>
      <c r="K405" s="258"/>
      <c r="L405" s="258"/>
      <c r="M405" s="260">
        <v>42086</v>
      </c>
    </row>
    <row r="406" spans="2:13" ht="14.25">
      <c r="B406" s="322"/>
      <c r="C406" s="246"/>
      <c r="D406" s="246">
        <v>24</v>
      </c>
      <c r="E406" s="245">
        <v>2.6885574547507241</v>
      </c>
      <c r="F406" s="245">
        <v>17.789508169302554</v>
      </c>
      <c r="G406" s="245">
        <v>12.999681625618162</v>
      </c>
      <c r="H406" s="245">
        <v>12.696</v>
      </c>
      <c r="I406" s="86"/>
      <c r="J406" s="259">
        <f t="shared" si="32"/>
        <v>12.696</v>
      </c>
      <c r="K406" s="258"/>
      <c r="L406" s="258"/>
      <c r="M406" s="260">
        <v>42087</v>
      </c>
    </row>
    <row r="407" spans="2:13" ht="14.25">
      <c r="B407" s="322"/>
      <c r="C407" s="246"/>
      <c r="D407" s="246">
        <v>25</v>
      </c>
      <c r="E407" s="245">
        <v>2.6178560693991213</v>
      </c>
      <c r="F407" s="245">
        <v>17.294903534637587</v>
      </c>
      <c r="G407" s="245">
        <v>13.252422218676394</v>
      </c>
      <c r="H407" s="245">
        <v>13.871</v>
      </c>
      <c r="I407" s="86"/>
      <c r="J407" s="259">
        <f t="shared" si="32"/>
        <v>13.871</v>
      </c>
      <c r="K407" s="258"/>
      <c r="L407" s="258"/>
      <c r="M407" s="260">
        <v>42088</v>
      </c>
    </row>
    <row r="408" spans="2:13" ht="14.25">
      <c r="B408" s="322"/>
      <c r="C408" s="246"/>
      <c r="D408" s="246">
        <v>26</v>
      </c>
      <c r="E408" s="245">
        <v>2.7893293956230094</v>
      </c>
      <c r="F408" s="245">
        <v>17.401518076743283</v>
      </c>
      <c r="G408" s="245">
        <v>17.121638245822297</v>
      </c>
      <c r="H408" s="245">
        <v>16.536999999999999</v>
      </c>
      <c r="I408" s="86"/>
      <c r="J408" s="259">
        <f t="shared" si="32"/>
        <v>16.536999999999999</v>
      </c>
      <c r="K408" s="258"/>
      <c r="L408" s="258"/>
      <c r="M408" s="260">
        <v>42089</v>
      </c>
    </row>
    <row r="409" spans="2:13" ht="14.25">
      <c r="B409" s="322"/>
      <c r="C409" s="246"/>
      <c r="D409" s="246">
        <v>27</v>
      </c>
      <c r="E409" s="245">
        <v>2.8444000660070823</v>
      </c>
      <c r="F409" s="245">
        <v>17.524688316473785</v>
      </c>
      <c r="G409" s="245">
        <v>17.283454971621349</v>
      </c>
      <c r="H409" s="245">
        <v>19.571999999999999</v>
      </c>
      <c r="I409" s="86"/>
      <c r="J409" s="259">
        <f t="shared" si="32"/>
        <v>17.524688316473785</v>
      </c>
      <c r="K409" s="258"/>
      <c r="L409" s="258"/>
      <c r="M409" s="260">
        <v>42090</v>
      </c>
    </row>
    <row r="410" spans="2:13" ht="14.25">
      <c r="B410" s="322"/>
      <c r="C410" s="246"/>
      <c r="D410" s="246">
        <v>28</v>
      </c>
      <c r="E410" s="245">
        <v>2.4873821165864656</v>
      </c>
      <c r="F410" s="245">
        <v>17.306902228478567</v>
      </c>
      <c r="G410" s="245">
        <v>19.426718998523786</v>
      </c>
      <c r="H410" s="245">
        <v>20.989000000000001</v>
      </c>
      <c r="I410" s="86"/>
      <c r="J410" s="259">
        <f t="shared" si="32"/>
        <v>17.306902228478567</v>
      </c>
      <c r="K410" s="258"/>
      <c r="L410" s="258"/>
      <c r="M410" s="260">
        <v>42091</v>
      </c>
    </row>
    <row r="411" spans="2:13" ht="14.25">
      <c r="B411" s="322"/>
      <c r="C411" s="246"/>
      <c r="D411" s="246">
        <v>29</v>
      </c>
      <c r="E411" s="245">
        <v>2.4334323684724279</v>
      </c>
      <c r="F411" s="245">
        <v>17.737201936211516</v>
      </c>
      <c r="G411" s="245">
        <v>21.98414205434425</v>
      </c>
      <c r="H411" s="245">
        <v>17.106999999999999</v>
      </c>
      <c r="I411" s="86"/>
      <c r="J411" s="259">
        <f t="shared" si="32"/>
        <v>17.106999999999999</v>
      </c>
      <c r="K411" s="258"/>
      <c r="L411" s="258"/>
      <c r="M411" s="260">
        <v>42092</v>
      </c>
    </row>
    <row r="412" spans="2:13" ht="14.25">
      <c r="B412" s="322"/>
      <c r="C412" s="246"/>
      <c r="D412" s="246">
        <v>30</v>
      </c>
      <c r="E412" s="245">
        <v>2.5066891077396094</v>
      </c>
      <c r="F412" s="245">
        <v>17.545814654491942</v>
      </c>
      <c r="G412" s="245">
        <v>22.192733367183038</v>
      </c>
      <c r="H412" s="245">
        <v>15.532999999999999</v>
      </c>
      <c r="I412" s="86"/>
      <c r="J412" s="259">
        <f t="shared" si="32"/>
        <v>15.532999999999999</v>
      </c>
      <c r="K412" s="258"/>
      <c r="L412" s="258"/>
      <c r="M412" s="260">
        <v>42093</v>
      </c>
    </row>
    <row r="413" spans="2:13" ht="14.25">
      <c r="B413" s="322"/>
      <c r="C413" s="246"/>
      <c r="D413" s="246">
        <v>31</v>
      </c>
      <c r="E413" s="245">
        <v>2.6395400178640207</v>
      </c>
      <c r="F413" s="245">
        <v>18.224518123872809</v>
      </c>
      <c r="G413" s="245">
        <v>19.661745890084681</v>
      </c>
      <c r="H413" s="245">
        <v>15.85</v>
      </c>
      <c r="I413" s="86"/>
      <c r="J413" s="259">
        <f t="shared" si="32"/>
        <v>15.85</v>
      </c>
      <c r="K413" s="258">
        <v>40</v>
      </c>
      <c r="L413" s="258"/>
      <c r="M413" s="260">
        <v>42094</v>
      </c>
    </row>
    <row r="414" spans="2:13" ht="14.25">
      <c r="B414" s="322"/>
      <c r="C414" s="246">
        <v>4</v>
      </c>
      <c r="D414" s="246">
        <v>1</v>
      </c>
      <c r="E414" s="245">
        <v>2.6550830535527674</v>
      </c>
      <c r="F414" s="245">
        <v>18.519499057488225</v>
      </c>
      <c r="G414" s="245">
        <v>18.140106146859871</v>
      </c>
      <c r="H414" s="245">
        <v>18.603000000000002</v>
      </c>
      <c r="I414" s="86"/>
      <c r="J414" s="259">
        <f t="shared" si="32"/>
        <v>18.519499057488225</v>
      </c>
      <c r="K414" s="258"/>
      <c r="L414" s="258"/>
      <c r="M414" s="260">
        <v>42095</v>
      </c>
    </row>
    <row r="415" spans="2:13" ht="14.25">
      <c r="B415" s="322"/>
      <c r="C415" s="246"/>
      <c r="D415" s="246">
        <v>2</v>
      </c>
      <c r="E415" s="245">
        <v>2.2926645967067456</v>
      </c>
      <c r="F415" s="245">
        <v>18.060631282072649</v>
      </c>
      <c r="G415" s="245">
        <v>19.030135914155743</v>
      </c>
      <c r="H415" s="245">
        <v>19.059000000000001</v>
      </c>
      <c r="I415" s="86"/>
      <c r="J415" s="259">
        <f t="shared" si="32"/>
        <v>18.060631282072649</v>
      </c>
      <c r="K415" s="258"/>
      <c r="L415" s="258"/>
      <c r="M415" s="260">
        <v>42096</v>
      </c>
    </row>
    <row r="416" spans="2:13" ht="14.25">
      <c r="B416" s="322"/>
      <c r="C416" s="246"/>
      <c r="D416" s="246">
        <v>3</v>
      </c>
      <c r="E416" s="245">
        <v>2.7037129578010957</v>
      </c>
      <c r="F416" s="245">
        <v>17.681961934251536</v>
      </c>
      <c r="G416" s="245">
        <v>20.959458116102148</v>
      </c>
      <c r="H416" s="245">
        <v>19.044</v>
      </c>
      <c r="I416" s="86"/>
      <c r="J416" s="259">
        <f t="shared" si="32"/>
        <v>17.681961934251536</v>
      </c>
      <c r="K416" s="258"/>
      <c r="L416" s="258"/>
      <c r="M416" s="260">
        <v>42097</v>
      </c>
    </row>
    <row r="417" spans="2:13" ht="14.25">
      <c r="B417" s="322"/>
      <c r="C417" s="246"/>
      <c r="D417" s="246">
        <v>4</v>
      </c>
      <c r="E417" s="245">
        <v>2.9239750012773875</v>
      </c>
      <c r="F417" s="245">
        <v>17.610064348946743</v>
      </c>
      <c r="G417" s="245">
        <v>21.194582879154915</v>
      </c>
      <c r="H417" s="245">
        <v>19.277999999999999</v>
      </c>
      <c r="I417" s="86"/>
      <c r="J417" s="259">
        <f t="shared" si="32"/>
        <v>17.610064348946743</v>
      </c>
      <c r="K417" s="258"/>
      <c r="L417" s="258"/>
      <c r="M417" s="260">
        <v>42098</v>
      </c>
    </row>
    <row r="418" spans="2:13" ht="14.25">
      <c r="B418" s="322"/>
      <c r="C418" s="246"/>
      <c r="D418" s="246">
        <v>5</v>
      </c>
      <c r="E418" s="245">
        <v>3.1862781241858249</v>
      </c>
      <c r="F418" s="245">
        <v>17.766327396172858</v>
      </c>
      <c r="G418" s="245">
        <v>19.602066936020012</v>
      </c>
      <c r="H418" s="245">
        <v>19.989000000000001</v>
      </c>
      <c r="I418" s="86"/>
      <c r="J418" s="259">
        <f t="shared" si="32"/>
        <v>17.766327396172858</v>
      </c>
      <c r="K418" s="258"/>
      <c r="L418" s="258"/>
      <c r="M418" s="260">
        <v>42099</v>
      </c>
    </row>
    <row r="419" spans="2:13" ht="14.25">
      <c r="B419" s="322"/>
      <c r="C419" s="246"/>
      <c r="D419" s="246">
        <v>6</v>
      </c>
      <c r="E419" s="245">
        <v>2.9575941172962383</v>
      </c>
      <c r="F419" s="245">
        <v>18.622271865746644</v>
      </c>
      <c r="G419" s="245">
        <v>20.85500461063279</v>
      </c>
      <c r="H419" s="245">
        <v>19.329000000000001</v>
      </c>
      <c r="I419" s="86"/>
      <c r="J419" s="259">
        <f t="shared" si="32"/>
        <v>18.622271865746644</v>
      </c>
      <c r="K419" s="258"/>
      <c r="L419" s="258"/>
      <c r="M419" s="260">
        <v>42100</v>
      </c>
    </row>
    <row r="420" spans="2:13" ht="14.25">
      <c r="B420" s="322"/>
      <c r="C420" s="246"/>
      <c r="D420" s="246">
        <v>7</v>
      </c>
      <c r="E420" s="245">
        <v>2.5381672554957784</v>
      </c>
      <c r="F420" s="245">
        <v>18.253153755664382</v>
      </c>
      <c r="G420" s="245">
        <v>21.73510344715082</v>
      </c>
      <c r="H420" s="245">
        <v>15.444000000000001</v>
      </c>
      <c r="I420" s="86"/>
      <c r="J420" s="259">
        <f t="shared" si="32"/>
        <v>15.444000000000001</v>
      </c>
      <c r="K420" s="258"/>
      <c r="L420" s="258"/>
      <c r="M420" s="260">
        <v>42101</v>
      </c>
    </row>
    <row r="421" spans="2:13" ht="14.25">
      <c r="B421" s="322"/>
      <c r="C421" s="246"/>
      <c r="D421" s="246">
        <v>8</v>
      </c>
      <c r="E421" s="245">
        <v>2.8087169329381041</v>
      </c>
      <c r="F421" s="245">
        <v>18.40953155352231</v>
      </c>
      <c r="G421" s="245">
        <v>23.02410722162821</v>
      </c>
      <c r="H421" s="245">
        <v>16.478000000000002</v>
      </c>
      <c r="I421" s="86"/>
      <c r="J421" s="259">
        <f t="shared" si="32"/>
        <v>16.478000000000002</v>
      </c>
      <c r="K421" s="258"/>
      <c r="L421" s="258"/>
      <c r="M421" s="260">
        <v>42102</v>
      </c>
    </row>
    <row r="422" spans="2:13" ht="14.25">
      <c r="B422" s="322"/>
      <c r="C422" s="246"/>
      <c r="D422" s="246">
        <v>9</v>
      </c>
      <c r="E422" s="245">
        <v>2.901626796818193</v>
      </c>
      <c r="F422" s="245">
        <v>18.629493863152621</v>
      </c>
      <c r="G422" s="245">
        <v>22.725276397893051</v>
      </c>
      <c r="H422" s="245">
        <v>14.428000000000001</v>
      </c>
      <c r="I422" s="86"/>
      <c r="J422" s="259">
        <f t="shared" si="32"/>
        <v>14.428000000000001</v>
      </c>
      <c r="K422" s="258"/>
      <c r="L422" s="258"/>
      <c r="M422" s="260">
        <v>42103</v>
      </c>
    </row>
    <row r="423" spans="2:13" ht="14.25">
      <c r="B423" s="322"/>
      <c r="C423" s="246"/>
      <c r="D423" s="246">
        <v>10</v>
      </c>
      <c r="E423" s="245">
        <v>2.8620288160493401</v>
      </c>
      <c r="F423" s="245">
        <v>18.132648480342926</v>
      </c>
      <c r="G423" s="245">
        <v>23.085059460656552</v>
      </c>
      <c r="H423" s="245">
        <v>12.728999999999999</v>
      </c>
      <c r="I423" s="86"/>
      <c r="J423" s="259">
        <f t="shared" si="32"/>
        <v>12.728999999999999</v>
      </c>
      <c r="K423" s="258"/>
      <c r="L423" s="258"/>
      <c r="M423" s="260">
        <v>42104</v>
      </c>
    </row>
    <row r="424" spans="2:13" ht="14.25">
      <c r="B424" s="322"/>
      <c r="C424" s="246"/>
      <c r="D424" s="246">
        <v>11</v>
      </c>
      <c r="E424" s="245">
        <v>2.679022846427372</v>
      </c>
      <c r="F424" s="245">
        <v>18.094065735477148</v>
      </c>
      <c r="G424" s="245">
        <v>23.704596980357909</v>
      </c>
      <c r="H424" s="245">
        <v>13.336</v>
      </c>
      <c r="I424" s="86"/>
      <c r="J424" s="259">
        <f t="shared" si="32"/>
        <v>13.336</v>
      </c>
      <c r="K424" s="258"/>
      <c r="L424" s="258"/>
      <c r="M424" s="260">
        <v>42105</v>
      </c>
    </row>
    <row r="425" spans="2:13" ht="14.25">
      <c r="B425" s="322"/>
      <c r="C425" s="246"/>
      <c r="D425" s="246">
        <v>12</v>
      </c>
      <c r="E425" s="245">
        <v>2.2872524709405972</v>
      </c>
      <c r="F425" s="245">
        <v>18.126886652698403</v>
      </c>
      <c r="G425" s="245">
        <v>24.356268175913137</v>
      </c>
      <c r="H425" s="245">
        <v>15.528</v>
      </c>
      <c r="I425" s="86"/>
      <c r="J425" s="259">
        <f t="shared" si="32"/>
        <v>15.528</v>
      </c>
      <c r="K425" s="258"/>
      <c r="L425" s="258"/>
      <c r="M425" s="260">
        <v>42106</v>
      </c>
    </row>
    <row r="426" spans="2:13" ht="14.25">
      <c r="B426" s="322"/>
      <c r="C426" s="246"/>
      <c r="D426" s="246">
        <v>13</v>
      </c>
      <c r="E426" s="245">
        <v>2.4518808724539145</v>
      </c>
      <c r="F426" s="245">
        <v>18.244318077306595</v>
      </c>
      <c r="G426" s="245">
        <v>23.641129956011138</v>
      </c>
      <c r="H426" s="245">
        <v>15.268000000000001</v>
      </c>
      <c r="I426" s="86"/>
      <c r="J426" s="259">
        <f t="shared" si="32"/>
        <v>15.268000000000001</v>
      </c>
      <c r="K426" s="258"/>
      <c r="L426" s="258"/>
      <c r="M426" s="260">
        <v>42107</v>
      </c>
    </row>
    <row r="427" spans="2:13" ht="14.25">
      <c r="B427" s="322"/>
      <c r="C427" s="246"/>
      <c r="D427" s="246">
        <v>14</v>
      </c>
      <c r="E427" s="245">
        <v>2.5184129927431629</v>
      </c>
      <c r="F427" s="245">
        <v>18.10570928080282</v>
      </c>
      <c r="G427" s="245">
        <v>23.126257080906331</v>
      </c>
      <c r="H427" s="245">
        <v>17.571000000000002</v>
      </c>
      <c r="I427" s="86"/>
      <c r="J427" s="259">
        <f t="shared" si="32"/>
        <v>17.571000000000002</v>
      </c>
      <c r="K427" s="258"/>
      <c r="L427" s="261" t="s">
        <v>153</v>
      </c>
      <c r="M427" s="260">
        <v>42108</v>
      </c>
    </row>
    <row r="428" spans="2:13" ht="14.25">
      <c r="B428" s="322">
        <v>42461</v>
      </c>
      <c r="C428" s="246"/>
      <c r="D428" s="246">
        <v>15</v>
      </c>
      <c r="E428" s="245">
        <v>2.8490456585588357</v>
      </c>
      <c r="F428" s="245">
        <v>17.917978260191532</v>
      </c>
      <c r="G428" s="245">
        <v>22.184457921592426</v>
      </c>
      <c r="H428" s="245">
        <v>19.664000000000001</v>
      </c>
      <c r="I428" s="86"/>
      <c r="J428" s="259">
        <f t="shared" si="32"/>
        <v>17.917978260191532</v>
      </c>
      <c r="K428" s="258"/>
      <c r="L428" s="258"/>
      <c r="M428" s="260">
        <v>42109</v>
      </c>
    </row>
    <row r="429" spans="2:13" ht="14.25">
      <c r="B429" s="322"/>
      <c r="C429" s="246"/>
      <c r="D429" s="246">
        <v>16</v>
      </c>
      <c r="E429" s="245">
        <v>2.8843826888289947</v>
      </c>
      <c r="F429" s="245">
        <v>17.977826953388206</v>
      </c>
      <c r="G429" s="245">
        <v>23.036320199420391</v>
      </c>
      <c r="H429" s="245">
        <v>18.158000000000001</v>
      </c>
      <c r="I429" s="86"/>
      <c r="J429" s="259">
        <f t="shared" si="32"/>
        <v>17.977826953388206</v>
      </c>
      <c r="K429" s="258"/>
      <c r="L429" s="258"/>
      <c r="M429" s="260">
        <v>42110</v>
      </c>
    </row>
    <row r="430" spans="2:13" ht="14.25">
      <c r="B430" s="322"/>
      <c r="C430" s="246"/>
      <c r="D430" s="246">
        <v>17</v>
      </c>
      <c r="E430" s="245">
        <v>2.3043212161628803</v>
      </c>
      <c r="F430" s="245">
        <v>18.270634549927749</v>
      </c>
      <c r="G430" s="245">
        <v>23.903385648354444</v>
      </c>
      <c r="H430" s="245">
        <v>22.47</v>
      </c>
      <c r="I430" s="86"/>
      <c r="J430" s="259">
        <f t="shared" si="32"/>
        <v>18.270634549927749</v>
      </c>
      <c r="K430" s="258"/>
      <c r="L430" s="258"/>
      <c r="M430" s="260">
        <v>42111</v>
      </c>
    </row>
    <row r="431" spans="2:13" ht="14.25">
      <c r="B431" s="322"/>
      <c r="C431" s="246"/>
      <c r="D431" s="246">
        <v>18</v>
      </c>
      <c r="E431" s="245">
        <v>2.2742628271359608</v>
      </c>
      <c r="F431" s="245">
        <v>18.577410439554182</v>
      </c>
      <c r="G431" s="245">
        <v>23.675756462515846</v>
      </c>
      <c r="H431" s="245">
        <v>24.852</v>
      </c>
      <c r="I431" s="86"/>
      <c r="J431" s="259">
        <f t="shared" si="32"/>
        <v>18.577410439554182</v>
      </c>
      <c r="K431" s="258"/>
      <c r="L431" s="258"/>
      <c r="M431" s="260">
        <v>42112</v>
      </c>
    </row>
    <row r="432" spans="2:13" ht="14.25">
      <c r="B432" s="322"/>
      <c r="C432" s="246"/>
      <c r="D432" s="246">
        <v>19</v>
      </c>
      <c r="E432" s="245">
        <v>2.1543290090498353</v>
      </c>
      <c r="F432" s="245">
        <v>18.882363676964822</v>
      </c>
      <c r="G432" s="245">
        <v>20.62114745457907</v>
      </c>
      <c r="H432" s="245">
        <v>22.981999999999999</v>
      </c>
      <c r="I432" s="86"/>
      <c r="J432" s="259">
        <f t="shared" si="32"/>
        <v>18.882363676964822</v>
      </c>
      <c r="K432" s="258"/>
      <c r="L432" s="258"/>
      <c r="M432" s="260">
        <v>42113</v>
      </c>
    </row>
    <row r="433" spans="2:13" ht="14.25">
      <c r="B433" s="322"/>
      <c r="C433" s="246"/>
      <c r="D433" s="246">
        <v>20</v>
      </c>
      <c r="E433" s="245">
        <v>2.6368224478329014</v>
      </c>
      <c r="F433" s="245">
        <v>18.893505168802687</v>
      </c>
      <c r="G433" s="245">
        <v>19.50526961283494</v>
      </c>
      <c r="H433" s="245">
        <v>21.861999999999998</v>
      </c>
      <c r="I433" s="86"/>
      <c r="J433" s="259">
        <f t="shared" si="32"/>
        <v>18.893505168802687</v>
      </c>
      <c r="K433" s="258"/>
      <c r="L433" s="258"/>
      <c r="M433" s="260">
        <v>42114</v>
      </c>
    </row>
    <row r="434" spans="2:13" ht="14.25">
      <c r="B434" s="322"/>
      <c r="C434" s="246"/>
      <c r="D434" s="246">
        <v>21</v>
      </c>
      <c r="E434" s="245">
        <v>2.5780790807293092</v>
      </c>
      <c r="F434" s="245">
        <v>19.214092317024377</v>
      </c>
      <c r="G434" s="245">
        <v>20.644155006757757</v>
      </c>
      <c r="H434" s="245">
        <v>22.141999999999999</v>
      </c>
      <c r="I434" s="86"/>
      <c r="J434" s="259">
        <f t="shared" si="32"/>
        <v>19.214092317024377</v>
      </c>
      <c r="K434" s="258"/>
      <c r="L434" s="258"/>
      <c r="M434" s="260">
        <v>42115</v>
      </c>
    </row>
    <row r="435" spans="2:13" ht="14.25">
      <c r="B435" s="322"/>
      <c r="C435" s="246"/>
      <c r="D435" s="246">
        <v>22</v>
      </c>
      <c r="E435" s="245">
        <v>2.1798857546550883</v>
      </c>
      <c r="F435" s="245">
        <v>18.888617678097098</v>
      </c>
      <c r="G435" s="245">
        <v>21.971420656064758</v>
      </c>
      <c r="H435" s="245">
        <v>22.57</v>
      </c>
      <c r="I435" s="86"/>
      <c r="J435" s="259">
        <f t="shared" si="32"/>
        <v>18.888617678097098</v>
      </c>
      <c r="K435" s="258"/>
      <c r="L435" s="258"/>
      <c r="M435" s="260">
        <v>42116</v>
      </c>
    </row>
    <row r="436" spans="2:13" ht="14.25">
      <c r="B436" s="322"/>
      <c r="C436" s="246"/>
      <c r="D436" s="246">
        <v>23</v>
      </c>
      <c r="E436" s="245">
        <v>2.634566843697141</v>
      </c>
      <c r="F436" s="245">
        <v>19.887188246140013</v>
      </c>
      <c r="G436" s="245">
        <v>23.505627862355713</v>
      </c>
      <c r="H436" s="245">
        <v>22.513999999999999</v>
      </c>
      <c r="I436" s="86"/>
      <c r="J436" s="259">
        <f t="shared" si="32"/>
        <v>19.887188246140013</v>
      </c>
      <c r="K436" s="258"/>
      <c r="L436" s="258"/>
      <c r="M436" s="260">
        <v>42117</v>
      </c>
    </row>
    <row r="437" spans="2:13" ht="14.25">
      <c r="B437" s="322"/>
      <c r="C437" s="246"/>
      <c r="D437" s="246">
        <v>24</v>
      </c>
      <c r="E437" s="245">
        <v>2.9233918575216959</v>
      </c>
      <c r="F437" s="245">
        <v>20.096640296903441</v>
      </c>
      <c r="G437" s="245">
        <v>23.593729269883987</v>
      </c>
      <c r="H437" s="245">
        <v>24.425999999999998</v>
      </c>
      <c r="I437" s="86"/>
      <c r="J437" s="259">
        <f t="shared" si="32"/>
        <v>20.096640296903441</v>
      </c>
      <c r="K437" s="258"/>
      <c r="L437" s="258"/>
      <c r="M437" s="260">
        <v>42118</v>
      </c>
    </row>
    <row r="438" spans="2:13" ht="14.25">
      <c r="B438" s="322"/>
      <c r="C438" s="246"/>
      <c r="D438" s="246">
        <v>25</v>
      </c>
      <c r="E438" s="245">
        <v>3.127915602655674</v>
      </c>
      <c r="F438" s="245">
        <v>20.239457987439732</v>
      </c>
      <c r="G438" s="245">
        <v>20.711407874089065</v>
      </c>
      <c r="H438" s="245">
        <v>22.699000000000002</v>
      </c>
      <c r="I438" s="86"/>
      <c r="J438" s="259">
        <f t="shared" si="32"/>
        <v>20.239457987439732</v>
      </c>
      <c r="K438" s="258"/>
      <c r="L438" s="258"/>
      <c r="M438" s="260">
        <v>42119</v>
      </c>
    </row>
    <row r="439" spans="2:13" ht="14.25">
      <c r="B439" s="322"/>
      <c r="C439" s="246"/>
      <c r="D439" s="246">
        <v>26</v>
      </c>
      <c r="E439" s="245">
        <v>3.2558218099203886</v>
      </c>
      <c r="F439" s="245">
        <v>20.112394433625724</v>
      </c>
      <c r="G439" s="245">
        <v>18.044691991374684</v>
      </c>
      <c r="H439" s="245">
        <v>22.289000000000001</v>
      </c>
      <c r="I439" s="86"/>
      <c r="J439" s="259">
        <f t="shared" si="32"/>
        <v>20.112394433625724</v>
      </c>
      <c r="K439" s="258"/>
      <c r="L439" s="258"/>
      <c r="M439" s="260">
        <v>42120</v>
      </c>
    </row>
    <row r="440" spans="2:13" ht="14.25">
      <c r="B440" s="322"/>
      <c r="C440" s="246"/>
      <c r="D440" s="246">
        <v>27</v>
      </c>
      <c r="E440" s="245">
        <v>2.9877989932798101</v>
      </c>
      <c r="F440" s="245">
        <v>20.256637094511181</v>
      </c>
      <c r="G440" s="245">
        <v>15.575181110479029</v>
      </c>
      <c r="H440" s="245">
        <v>22.068000000000001</v>
      </c>
      <c r="I440" s="86"/>
      <c r="J440" s="259">
        <f t="shared" si="32"/>
        <v>20.256637094511181</v>
      </c>
      <c r="K440" s="258"/>
      <c r="L440" s="258"/>
      <c r="M440" s="260">
        <v>42121</v>
      </c>
    </row>
    <row r="441" spans="2:13" ht="14.25">
      <c r="B441" s="322"/>
      <c r="C441" s="246"/>
      <c r="D441" s="246">
        <v>28</v>
      </c>
      <c r="E441" s="245">
        <v>3.3476639898576881</v>
      </c>
      <c r="F441" s="245">
        <v>19.965944996967483</v>
      </c>
      <c r="G441" s="245">
        <v>16.101213098280759</v>
      </c>
      <c r="H441" s="245">
        <v>18.745000000000001</v>
      </c>
      <c r="I441" s="86"/>
      <c r="J441" s="259">
        <f t="shared" si="32"/>
        <v>18.745000000000001</v>
      </c>
      <c r="K441" s="258"/>
      <c r="L441" s="258"/>
      <c r="M441" s="260">
        <v>42122</v>
      </c>
    </row>
    <row r="442" spans="2:13" ht="14.25">
      <c r="B442" s="322"/>
      <c r="C442" s="246"/>
      <c r="D442" s="246">
        <v>29</v>
      </c>
      <c r="E442" s="245">
        <v>2.9162053205806426</v>
      </c>
      <c r="F442" s="245">
        <v>19.972169277847087</v>
      </c>
      <c r="G442" s="245">
        <v>17.911620296120752</v>
      </c>
      <c r="H442" s="245">
        <v>16.324999999999999</v>
      </c>
      <c r="I442" s="86"/>
      <c r="J442" s="259">
        <f t="shared" si="32"/>
        <v>16.324999999999999</v>
      </c>
      <c r="K442" s="258"/>
      <c r="L442" s="258"/>
      <c r="M442" s="260">
        <v>42123</v>
      </c>
    </row>
    <row r="443" spans="2:13" ht="14.25">
      <c r="B443" s="322"/>
      <c r="C443" s="246"/>
      <c r="D443" s="246">
        <v>30</v>
      </c>
      <c r="E443" s="245">
        <v>2.9587533758152147</v>
      </c>
      <c r="F443" s="245">
        <v>19.899236088001842</v>
      </c>
      <c r="G443" s="245">
        <v>17.960453166399137</v>
      </c>
      <c r="H443" s="245">
        <v>15.920999999999999</v>
      </c>
      <c r="I443" s="86"/>
      <c r="J443" s="259">
        <f t="shared" si="32"/>
        <v>15.920999999999999</v>
      </c>
      <c r="K443" s="258">
        <v>40</v>
      </c>
      <c r="L443" s="258"/>
      <c r="M443" s="260">
        <v>42124</v>
      </c>
    </row>
    <row r="444" spans="2:13" ht="14.25">
      <c r="B444" s="322"/>
      <c r="C444" s="246">
        <v>5</v>
      </c>
      <c r="D444" s="246">
        <v>1</v>
      </c>
      <c r="E444" s="245">
        <v>3.1881675891470636</v>
      </c>
      <c r="F444" s="245">
        <v>19.897140611750732</v>
      </c>
      <c r="G444" s="245">
        <v>19.471132617463027</v>
      </c>
      <c r="H444" s="245">
        <v>16.466999999999999</v>
      </c>
      <c r="I444" s="86"/>
      <c r="J444" s="259">
        <f t="shared" si="32"/>
        <v>16.466999999999999</v>
      </c>
      <c r="K444" s="258"/>
      <c r="L444" s="258"/>
      <c r="M444" s="260">
        <v>42125</v>
      </c>
    </row>
    <row r="445" spans="2:13" ht="14.25">
      <c r="B445" s="322"/>
      <c r="C445" s="246"/>
      <c r="D445" s="246">
        <v>2</v>
      </c>
      <c r="E445" s="245">
        <v>3.2372469706596925</v>
      </c>
      <c r="F445" s="245">
        <v>20.04015906654071</v>
      </c>
      <c r="G445" s="245">
        <v>22.064409085465545</v>
      </c>
      <c r="H445" s="245">
        <v>18.96</v>
      </c>
      <c r="I445" s="86"/>
      <c r="J445" s="259">
        <f t="shared" si="32"/>
        <v>18.96</v>
      </c>
      <c r="K445" s="258"/>
      <c r="L445" s="258"/>
      <c r="M445" s="260">
        <v>42126</v>
      </c>
    </row>
    <row r="446" spans="2:13" ht="14.25">
      <c r="B446" s="322"/>
      <c r="C446" s="246"/>
      <c r="D446" s="246">
        <v>3</v>
      </c>
      <c r="E446" s="245">
        <v>3.3841800032957132</v>
      </c>
      <c r="F446" s="245">
        <v>20.119976834006629</v>
      </c>
      <c r="G446" s="245">
        <v>23.208261675376548</v>
      </c>
      <c r="H446" s="245">
        <v>19.948</v>
      </c>
      <c r="I446" s="86"/>
      <c r="J446" s="259">
        <f t="shared" si="32"/>
        <v>19.948</v>
      </c>
      <c r="K446" s="258"/>
      <c r="L446" s="258"/>
      <c r="M446" s="260">
        <v>42127</v>
      </c>
    </row>
    <row r="447" spans="2:13" ht="14.25">
      <c r="B447" s="322"/>
      <c r="C447" s="246"/>
      <c r="D447" s="246">
        <v>4</v>
      </c>
      <c r="E447" s="245">
        <v>2.9987740291039553</v>
      </c>
      <c r="F447" s="245">
        <v>20.766972851720322</v>
      </c>
      <c r="G447" s="245">
        <v>23.711608628546077</v>
      </c>
      <c r="H447" s="245">
        <v>19.542999999999999</v>
      </c>
      <c r="I447" s="86"/>
      <c r="J447" s="259">
        <f t="shared" si="32"/>
        <v>19.542999999999999</v>
      </c>
      <c r="K447" s="258"/>
      <c r="L447" s="258"/>
      <c r="M447" s="260">
        <v>42128</v>
      </c>
    </row>
    <row r="448" spans="2:13" ht="14.25">
      <c r="B448" s="322"/>
      <c r="C448" s="246"/>
      <c r="D448" s="246">
        <v>5</v>
      </c>
      <c r="E448" s="245">
        <v>2.8499316312256382</v>
      </c>
      <c r="F448" s="245">
        <v>20.803319005455542</v>
      </c>
      <c r="G448" s="245">
        <v>22.692947928176945</v>
      </c>
      <c r="H448" s="245">
        <v>22.184999999999999</v>
      </c>
      <c r="I448" s="86"/>
      <c r="J448" s="259">
        <f t="shared" si="32"/>
        <v>20.803319005455542</v>
      </c>
      <c r="K448" s="258"/>
      <c r="L448" s="258"/>
      <c r="M448" s="260">
        <v>42129</v>
      </c>
    </row>
    <row r="449" spans="2:13" ht="14.25">
      <c r="B449" s="322"/>
      <c r="C449" s="246"/>
      <c r="D449" s="246">
        <v>6</v>
      </c>
      <c r="E449" s="245">
        <v>3.4282837505261585</v>
      </c>
      <c r="F449" s="245">
        <v>21.071396383277957</v>
      </c>
      <c r="G449" s="245">
        <v>23.764333838786378</v>
      </c>
      <c r="H449" s="245">
        <v>23.838999999999999</v>
      </c>
      <c r="I449" s="86"/>
      <c r="J449" s="259">
        <f t="shared" si="32"/>
        <v>21.071396383277957</v>
      </c>
      <c r="K449" s="258"/>
      <c r="L449" s="258"/>
      <c r="M449" s="260">
        <v>42130</v>
      </c>
    </row>
    <row r="450" spans="2:13" ht="14.25">
      <c r="B450" s="322"/>
      <c r="C450" s="246"/>
      <c r="D450" s="246">
        <v>7</v>
      </c>
      <c r="E450" s="245">
        <v>3.1776093499085838</v>
      </c>
      <c r="F450" s="245">
        <v>20.924843094461043</v>
      </c>
      <c r="G450" s="245">
        <v>24.630397876418026</v>
      </c>
      <c r="H450" s="245">
        <v>23.373000000000001</v>
      </c>
      <c r="I450" s="86"/>
      <c r="J450" s="259">
        <f t="shared" si="32"/>
        <v>20.924843094461043</v>
      </c>
      <c r="K450" s="258"/>
      <c r="L450" s="258"/>
      <c r="M450" s="260">
        <v>42131</v>
      </c>
    </row>
    <row r="451" spans="2:13" ht="14.25">
      <c r="B451" s="322"/>
      <c r="C451" s="246"/>
      <c r="D451" s="246">
        <v>8</v>
      </c>
      <c r="E451" s="245">
        <v>2.9141248185601714</v>
      </c>
      <c r="F451" s="245">
        <v>20.94426319831009</v>
      </c>
      <c r="G451" s="245">
        <v>25.452890445716573</v>
      </c>
      <c r="H451" s="245">
        <v>22.632999999999999</v>
      </c>
      <c r="I451" s="86"/>
      <c r="J451" s="259">
        <f t="shared" si="32"/>
        <v>20.94426319831009</v>
      </c>
      <c r="K451" s="258"/>
      <c r="L451" s="258"/>
      <c r="M451" s="260">
        <v>42132</v>
      </c>
    </row>
    <row r="452" spans="2:13" ht="14.25">
      <c r="B452" s="322"/>
      <c r="C452" s="246"/>
      <c r="D452" s="246">
        <v>9</v>
      </c>
      <c r="E452" s="245">
        <v>2.752449013356089</v>
      </c>
      <c r="F452" s="245">
        <v>21.532259590410039</v>
      </c>
      <c r="G452" s="245">
        <v>24.027756883301642</v>
      </c>
      <c r="H452" s="245">
        <v>22.114000000000001</v>
      </c>
      <c r="I452" s="86"/>
      <c r="J452" s="259">
        <f t="shared" si="32"/>
        <v>21.532259590410039</v>
      </c>
      <c r="K452" s="258"/>
      <c r="L452" s="258"/>
      <c r="M452" s="260">
        <v>42133</v>
      </c>
    </row>
    <row r="453" spans="2:13" ht="14.25">
      <c r="B453" s="322"/>
      <c r="C453" s="246"/>
      <c r="D453" s="246">
        <v>10</v>
      </c>
      <c r="E453" s="245">
        <v>3.1166413193650935</v>
      </c>
      <c r="F453" s="245">
        <v>21.46617364386438</v>
      </c>
      <c r="G453" s="245">
        <v>22.723178757921488</v>
      </c>
      <c r="H453" s="245">
        <v>21.215</v>
      </c>
      <c r="I453" s="86"/>
      <c r="J453" s="259">
        <f t="shared" ref="J453:J516" si="33">IF(H453&gt;F453,F453,H453)</f>
        <v>21.215</v>
      </c>
      <c r="K453" s="258"/>
      <c r="L453" s="258"/>
      <c r="M453" s="260">
        <v>42134</v>
      </c>
    </row>
    <row r="454" spans="2:13" ht="14.25">
      <c r="B454" s="322"/>
      <c r="C454" s="246"/>
      <c r="D454" s="246">
        <v>11</v>
      </c>
      <c r="E454" s="245">
        <v>3.3456945249831107</v>
      </c>
      <c r="F454" s="245">
        <v>21.406620461982051</v>
      </c>
      <c r="G454" s="245">
        <v>21.434192558741287</v>
      </c>
      <c r="H454" s="245">
        <v>22.957999999999998</v>
      </c>
      <c r="I454" s="86"/>
      <c r="J454" s="259">
        <f t="shared" si="33"/>
        <v>21.406620461982051</v>
      </c>
      <c r="K454" s="258"/>
      <c r="L454" s="258"/>
      <c r="M454" s="260">
        <v>42135</v>
      </c>
    </row>
    <row r="455" spans="2:13" ht="14.25">
      <c r="B455" s="322"/>
      <c r="C455" s="246"/>
      <c r="D455" s="246">
        <v>12</v>
      </c>
      <c r="E455" s="245">
        <v>2.7155084857589227</v>
      </c>
      <c r="F455" s="245">
        <v>21.899274633561991</v>
      </c>
      <c r="G455" s="245">
        <v>22.530667167505928</v>
      </c>
      <c r="H455" s="245">
        <v>19.722999999999999</v>
      </c>
      <c r="I455" s="86"/>
      <c r="J455" s="259">
        <f t="shared" si="33"/>
        <v>19.722999999999999</v>
      </c>
      <c r="K455" s="258"/>
      <c r="L455" s="258"/>
      <c r="M455" s="260">
        <v>42136</v>
      </c>
    </row>
    <row r="456" spans="2:13" ht="14.25">
      <c r="B456" s="322"/>
      <c r="C456" s="246"/>
      <c r="D456" s="246">
        <v>13</v>
      </c>
      <c r="E456" s="245">
        <v>2.74147228044614</v>
      </c>
      <c r="F456" s="245">
        <v>21.978974396033848</v>
      </c>
      <c r="G456" s="245">
        <v>19.77698539302872</v>
      </c>
      <c r="H456" s="245">
        <v>18.280999999999999</v>
      </c>
      <c r="I456" s="86"/>
      <c r="J456" s="259">
        <f t="shared" si="33"/>
        <v>18.280999999999999</v>
      </c>
      <c r="K456" s="258"/>
      <c r="L456" s="258"/>
      <c r="M456" s="260">
        <v>42137</v>
      </c>
    </row>
    <row r="457" spans="2:13" ht="14.25">
      <c r="B457" s="322"/>
      <c r="C457" s="246"/>
      <c r="D457" s="246">
        <v>14</v>
      </c>
      <c r="E457" s="245">
        <v>2.4701555771474144</v>
      </c>
      <c r="F457" s="245">
        <v>21.942827284714649</v>
      </c>
      <c r="G457" s="245">
        <v>24.706433844469075</v>
      </c>
      <c r="H457" s="245">
        <v>20.061</v>
      </c>
      <c r="I457" s="86"/>
      <c r="J457" s="259">
        <f t="shared" si="33"/>
        <v>20.061</v>
      </c>
      <c r="K457" s="258"/>
      <c r="L457" s="261" t="s">
        <v>154</v>
      </c>
      <c r="M457" s="260">
        <v>42138</v>
      </c>
    </row>
    <row r="458" spans="2:13" ht="14.25">
      <c r="B458" s="322"/>
      <c r="C458" s="246"/>
      <c r="D458" s="246">
        <v>15</v>
      </c>
      <c r="E458" s="245">
        <v>2.3729307384803171</v>
      </c>
      <c r="F458" s="245">
        <v>22.591170511918566</v>
      </c>
      <c r="G458" s="245">
        <v>26.899525824401</v>
      </c>
      <c r="H458" s="245">
        <v>21.972999999999999</v>
      </c>
      <c r="I458" s="86"/>
      <c r="J458" s="259">
        <f t="shared" si="33"/>
        <v>21.972999999999999</v>
      </c>
      <c r="K458" s="258"/>
      <c r="L458" s="258"/>
      <c r="M458" s="260">
        <v>42139</v>
      </c>
    </row>
    <row r="459" spans="2:13" ht="14.25">
      <c r="B459" s="322">
        <v>42491</v>
      </c>
      <c r="C459" s="246"/>
      <c r="D459" s="246">
        <v>16</v>
      </c>
      <c r="E459" s="245">
        <v>2.903162743876829</v>
      </c>
      <c r="F459" s="245">
        <v>22.865734351238292</v>
      </c>
      <c r="G459" s="245">
        <v>28.098717714716592</v>
      </c>
      <c r="H459" s="245">
        <v>22.574000000000002</v>
      </c>
      <c r="I459" s="86"/>
      <c r="J459" s="259">
        <f t="shared" si="33"/>
        <v>22.574000000000002</v>
      </c>
      <c r="K459" s="258"/>
      <c r="L459" s="258"/>
      <c r="M459" s="260">
        <v>42140</v>
      </c>
    </row>
    <row r="460" spans="2:13" ht="14.25">
      <c r="B460" s="322"/>
      <c r="C460" s="246"/>
      <c r="D460" s="246">
        <v>17</v>
      </c>
      <c r="E460" s="245">
        <v>3.1223210111726347</v>
      </c>
      <c r="F460" s="245">
        <v>22.835833430756011</v>
      </c>
      <c r="G460" s="245">
        <v>25.910527248814002</v>
      </c>
      <c r="H460" s="245">
        <v>23.26</v>
      </c>
      <c r="I460" s="86"/>
      <c r="J460" s="259">
        <f t="shared" si="33"/>
        <v>22.835833430756011</v>
      </c>
      <c r="K460" s="258"/>
      <c r="L460" s="258"/>
      <c r="M460" s="260">
        <v>42141</v>
      </c>
    </row>
    <row r="461" spans="2:13" ht="14.25">
      <c r="B461" s="322"/>
      <c r="C461" s="246"/>
      <c r="D461" s="246">
        <v>18</v>
      </c>
      <c r="E461" s="245">
        <v>2.8874292204421361</v>
      </c>
      <c r="F461" s="245">
        <v>22.88597099810011</v>
      </c>
      <c r="G461" s="245">
        <v>21.641098658213867</v>
      </c>
      <c r="H461" s="245">
        <v>22.634</v>
      </c>
      <c r="I461" s="86"/>
      <c r="J461" s="259">
        <f t="shared" si="33"/>
        <v>22.634</v>
      </c>
      <c r="K461" s="258"/>
      <c r="L461" s="258"/>
      <c r="M461" s="260">
        <v>42142</v>
      </c>
    </row>
    <row r="462" spans="2:13" ht="14.25">
      <c r="B462" s="322"/>
      <c r="C462" s="246"/>
      <c r="D462" s="246">
        <v>19</v>
      </c>
      <c r="E462" s="245">
        <v>2.7561045302747793</v>
      </c>
      <c r="F462" s="245">
        <v>22.512292581831922</v>
      </c>
      <c r="G462" s="245">
        <v>22.199635270403764</v>
      </c>
      <c r="H462" s="245">
        <v>24.213999999999999</v>
      </c>
      <c r="I462" s="86"/>
      <c r="J462" s="259">
        <f t="shared" si="33"/>
        <v>22.512292581831922</v>
      </c>
      <c r="K462" s="258"/>
      <c r="L462" s="258"/>
      <c r="M462" s="260">
        <v>42143</v>
      </c>
    </row>
    <row r="463" spans="2:13" ht="14.25">
      <c r="B463" s="322"/>
      <c r="C463" s="246"/>
      <c r="D463" s="246">
        <v>20</v>
      </c>
      <c r="E463" s="245">
        <v>2.5153731679741771</v>
      </c>
      <c r="F463" s="245">
        <v>22.871008422708726</v>
      </c>
      <c r="G463" s="245">
        <v>24.509462232400818</v>
      </c>
      <c r="H463" s="245">
        <v>22.876999999999999</v>
      </c>
      <c r="I463" s="86"/>
      <c r="J463" s="259">
        <f t="shared" si="33"/>
        <v>22.871008422708726</v>
      </c>
      <c r="K463" s="258"/>
      <c r="L463" s="258"/>
      <c r="M463" s="260">
        <v>42144</v>
      </c>
    </row>
    <row r="464" spans="2:13" ht="14.25">
      <c r="B464" s="322"/>
      <c r="C464" s="246"/>
      <c r="D464" s="246">
        <v>21</v>
      </c>
      <c r="E464" s="245">
        <v>2.0525075802059081</v>
      </c>
      <c r="F464" s="245">
        <v>22.964404569185898</v>
      </c>
      <c r="G464" s="245">
        <v>26.56312974834783</v>
      </c>
      <c r="H464" s="245">
        <v>23.189</v>
      </c>
      <c r="I464" s="86"/>
      <c r="J464" s="259">
        <f t="shared" si="33"/>
        <v>22.964404569185898</v>
      </c>
      <c r="K464" s="258"/>
      <c r="L464" s="258"/>
      <c r="M464" s="260">
        <v>42145</v>
      </c>
    </row>
    <row r="465" spans="2:13" ht="14.25">
      <c r="B465" s="322"/>
      <c r="C465" s="246"/>
      <c r="D465" s="246">
        <v>22</v>
      </c>
      <c r="E465" s="245">
        <v>1.6966087516668646</v>
      </c>
      <c r="F465" s="245">
        <v>23.451168563716319</v>
      </c>
      <c r="G465" s="245">
        <v>26.343820855165344</v>
      </c>
      <c r="H465" s="245">
        <v>24.106999999999999</v>
      </c>
      <c r="I465" s="86"/>
      <c r="J465" s="259">
        <f t="shared" si="33"/>
        <v>23.451168563716319</v>
      </c>
      <c r="K465" s="258"/>
      <c r="L465" s="258"/>
      <c r="M465" s="260">
        <v>42146</v>
      </c>
    </row>
    <row r="466" spans="2:13" ht="14.25">
      <c r="B466" s="322"/>
      <c r="C466" s="246"/>
      <c r="D466" s="246">
        <v>23</v>
      </c>
      <c r="E466" s="245">
        <v>2.0279683316012744</v>
      </c>
      <c r="F466" s="245">
        <v>23.60108129545592</v>
      </c>
      <c r="G466" s="245">
        <v>27.580127510475794</v>
      </c>
      <c r="H466" s="245">
        <v>24.533999999999999</v>
      </c>
      <c r="I466" s="86"/>
      <c r="J466" s="259">
        <f t="shared" si="33"/>
        <v>23.60108129545592</v>
      </c>
      <c r="K466" s="258"/>
      <c r="L466" s="258"/>
      <c r="M466" s="260">
        <v>42147</v>
      </c>
    </row>
    <row r="467" spans="2:13" ht="14.25">
      <c r="B467" s="322"/>
      <c r="C467" s="246"/>
      <c r="D467" s="246">
        <v>24</v>
      </c>
      <c r="E467" s="245">
        <v>2.0446790001904795</v>
      </c>
      <c r="F467" s="245">
        <v>23.597496304675339</v>
      </c>
      <c r="G467" s="245">
        <v>29.686929427529289</v>
      </c>
      <c r="H467" s="245">
        <v>24.768999999999998</v>
      </c>
      <c r="I467" s="86"/>
      <c r="J467" s="259">
        <f t="shared" si="33"/>
        <v>23.597496304675339</v>
      </c>
      <c r="K467" s="258"/>
      <c r="L467" s="258"/>
      <c r="M467" s="260">
        <v>42148</v>
      </c>
    </row>
    <row r="468" spans="2:13" ht="14.25">
      <c r="B468" s="322"/>
      <c r="C468" s="246"/>
      <c r="D468" s="246">
        <v>25</v>
      </c>
      <c r="E468" s="245">
        <v>2.7233199189641968</v>
      </c>
      <c r="F468" s="245">
        <v>23.728080866914187</v>
      </c>
      <c r="G468" s="245">
        <v>30.745953228126432</v>
      </c>
      <c r="H468" s="245">
        <v>21.696999999999999</v>
      </c>
      <c r="I468" s="86"/>
      <c r="J468" s="259">
        <f t="shared" si="33"/>
        <v>21.696999999999999</v>
      </c>
      <c r="K468" s="258"/>
      <c r="L468" s="258"/>
      <c r="M468" s="260">
        <v>42149</v>
      </c>
    </row>
    <row r="469" spans="2:13" ht="14.25">
      <c r="B469" s="322"/>
      <c r="C469" s="246"/>
      <c r="D469" s="246">
        <v>26</v>
      </c>
      <c r="E469" s="245">
        <v>2.3677176120028109</v>
      </c>
      <c r="F469" s="245">
        <v>23.960732199457706</v>
      </c>
      <c r="G469" s="245">
        <v>27.855161524531574</v>
      </c>
      <c r="H469" s="245">
        <v>22.552</v>
      </c>
      <c r="I469" s="86"/>
      <c r="J469" s="259">
        <f t="shared" si="33"/>
        <v>22.552</v>
      </c>
      <c r="K469" s="258"/>
      <c r="L469" s="258"/>
      <c r="M469" s="260">
        <v>42150</v>
      </c>
    </row>
    <row r="470" spans="2:13" ht="14.25">
      <c r="B470" s="322"/>
      <c r="C470" s="246"/>
      <c r="D470" s="246">
        <v>27</v>
      </c>
      <c r="E470" s="245">
        <v>2.4949670283376935</v>
      </c>
      <c r="F470" s="245">
        <v>24.064189647817862</v>
      </c>
      <c r="G470" s="245">
        <v>27.919912178750529</v>
      </c>
      <c r="H470" s="245">
        <v>23.024000000000001</v>
      </c>
      <c r="I470" s="86"/>
      <c r="J470" s="259">
        <f t="shared" si="33"/>
        <v>23.024000000000001</v>
      </c>
      <c r="K470" s="258"/>
      <c r="L470" s="258"/>
      <c r="M470" s="260">
        <v>42151</v>
      </c>
    </row>
    <row r="471" spans="2:13" ht="14.25">
      <c r="B471" s="322"/>
      <c r="C471" s="246"/>
      <c r="D471" s="246">
        <v>28</v>
      </c>
      <c r="E471" s="245">
        <v>2.858530608599299</v>
      </c>
      <c r="F471" s="245">
        <v>24.604662372712006</v>
      </c>
      <c r="G471" s="245">
        <v>26.296189025928811</v>
      </c>
      <c r="H471" s="245">
        <v>21.439</v>
      </c>
      <c r="I471" s="86"/>
      <c r="J471" s="259">
        <f t="shared" si="33"/>
        <v>21.439</v>
      </c>
      <c r="K471" s="258"/>
      <c r="L471" s="258"/>
      <c r="M471" s="260">
        <v>42152</v>
      </c>
    </row>
    <row r="472" spans="2:13" ht="14.25">
      <c r="B472" s="322"/>
      <c r="C472" s="246"/>
      <c r="D472" s="246">
        <v>29</v>
      </c>
      <c r="E472" s="245">
        <v>2.6945170103051415</v>
      </c>
      <c r="F472" s="245">
        <v>24.925205298843149</v>
      </c>
      <c r="G472" s="245">
        <v>25.271189984292203</v>
      </c>
      <c r="H472" s="245">
        <v>21.866</v>
      </c>
      <c r="I472" s="86"/>
      <c r="J472" s="259">
        <f t="shared" si="33"/>
        <v>21.866</v>
      </c>
      <c r="K472" s="258"/>
      <c r="L472" s="258"/>
      <c r="M472" s="260">
        <v>42153</v>
      </c>
    </row>
    <row r="473" spans="2:13" ht="14.25">
      <c r="B473" s="322"/>
      <c r="C473" s="246"/>
      <c r="D473" s="246">
        <v>30</v>
      </c>
      <c r="E473" s="245">
        <v>2.7837777203225804</v>
      </c>
      <c r="F473" s="245">
        <v>24.662821326880593</v>
      </c>
      <c r="G473" s="245">
        <v>25.370066186824424</v>
      </c>
      <c r="H473" s="245">
        <v>21.405999999999999</v>
      </c>
      <c r="I473" s="86"/>
      <c r="J473" s="259">
        <f t="shared" si="33"/>
        <v>21.405999999999999</v>
      </c>
      <c r="K473" s="258"/>
      <c r="L473" s="258"/>
      <c r="M473" s="260">
        <v>42154</v>
      </c>
    </row>
    <row r="474" spans="2:13" ht="14.25">
      <c r="B474" s="322"/>
      <c r="C474" s="246"/>
      <c r="D474" s="246">
        <v>31</v>
      </c>
      <c r="E474" s="245">
        <v>2.9316394951409821</v>
      </c>
      <c r="F474" s="245">
        <v>24.667348186829994</v>
      </c>
      <c r="G474" s="245">
        <v>27.592189529805729</v>
      </c>
      <c r="H474" s="245">
        <v>23.300999999999998</v>
      </c>
      <c r="I474" s="86"/>
      <c r="J474" s="259">
        <f t="shared" si="33"/>
        <v>23.300999999999998</v>
      </c>
      <c r="K474" s="258">
        <v>40</v>
      </c>
      <c r="L474" s="258"/>
      <c r="M474" s="260">
        <v>42155</v>
      </c>
    </row>
    <row r="475" spans="2:13" ht="14.25">
      <c r="B475" s="322"/>
      <c r="C475" s="246">
        <v>6</v>
      </c>
      <c r="D475" s="246">
        <v>1</v>
      </c>
      <c r="E475" s="245">
        <v>2.6473615678511297</v>
      </c>
      <c r="F475" s="245">
        <v>24.731540115073916</v>
      </c>
      <c r="G475" s="245">
        <v>28.52072613081938</v>
      </c>
      <c r="H475" s="245">
        <v>23.332999999999998</v>
      </c>
      <c r="I475" s="86"/>
      <c r="J475" s="259">
        <f t="shared" si="33"/>
        <v>23.332999999999998</v>
      </c>
      <c r="K475" s="258"/>
      <c r="L475" s="258"/>
      <c r="M475" s="260">
        <v>42156</v>
      </c>
    </row>
    <row r="476" spans="2:13" ht="14.25">
      <c r="B476" s="322"/>
      <c r="C476" s="246"/>
      <c r="D476" s="246">
        <v>2</v>
      </c>
      <c r="E476" s="245">
        <v>2.5175465558544063</v>
      </c>
      <c r="F476" s="245">
        <v>24.561152279036637</v>
      </c>
      <c r="G476" s="245">
        <v>27.972706765774777</v>
      </c>
      <c r="H476" s="245">
        <v>23.585000000000001</v>
      </c>
      <c r="I476" s="86"/>
      <c r="J476" s="259">
        <f t="shared" si="33"/>
        <v>23.585000000000001</v>
      </c>
      <c r="K476" s="258"/>
      <c r="L476" s="258"/>
      <c r="M476" s="260">
        <v>42157</v>
      </c>
    </row>
    <row r="477" spans="2:13" ht="14.25">
      <c r="B477" s="322"/>
      <c r="C477" s="246"/>
      <c r="D477" s="246">
        <v>3</v>
      </c>
      <c r="E477" s="245">
        <v>1.9882023171287766</v>
      </c>
      <c r="F477" s="245">
        <v>24.850949164046391</v>
      </c>
      <c r="G477" s="245">
        <v>25.913782915666854</v>
      </c>
      <c r="H477" s="245">
        <v>22.9</v>
      </c>
      <c r="I477" s="86"/>
      <c r="J477" s="259">
        <f t="shared" si="33"/>
        <v>22.9</v>
      </c>
      <c r="K477" s="258"/>
      <c r="L477" s="258"/>
      <c r="M477" s="260">
        <v>42158</v>
      </c>
    </row>
    <row r="478" spans="2:13" ht="14.25">
      <c r="B478" s="322"/>
      <c r="C478" s="246"/>
      <c r="D478" s="246">
        <v>4</v>
      </c>
      <c r="E478" s="245">
        <v>2.1875793251500601</v>
      </c>
      <c r="F478" s="245">
        <v>24.705904648833037</v>
      </c>
      <c r="G478" s="245">
        <v>23.97688983222643</v>
      </c>
      <c r="H478" s="245">
        <v>22.029</v>
      </c>
      <c r="I478" s="86"/>
      <c r="J478" s="259">
        <f t="shared" si="33"/>
        <v>22.029</v>
      </c>
      <c r="K478" s="258"/>
      <c r="L478" s="258"/>
      <c r="M478" s="260">
        <v>42159</v>
      </c>
    </row>
    <row r="479" spans="2:13" ht="14.25">
      <c r="B479" s="322"/>
      <c r="C479" s="246"/>
      <c r="D479" s="246">
        <v>5</v>
      </c>
      <c r="E479" s="245">
        <v>2.3925598016837952</v>
      </c>
      <c r="F479" s="245">
        <v>24.876071113595735</v>
      </c>
      <c r="G479" s="245">
        <v>25.688422146976446</v>
      </c>
      <c r="H479" s="245">
        <v>21.434999999999999</v>
      </c>
      <c r="I479" s="86"/>
      <c r="J479" s="259">
        <f t="shared" si="33"/>
        <v>21.434999999999999</v>
      </c>
      <c r="K479" s="258"/>
      <c r="L479" s="258"/>
      <c r="M479" s="260">
        <v>42160</v>
      </c>
    </row>
    <row r="480" spans="2:13" ht="14.25">
      <c r="B480" s="322"/>
      <c r="C480" s="246"/>
      <c r="D480" s="246">
        <v>6</v>
      </c>
      <c r="E480" s="245">
        <v>2.6321659620837057</v>
      </c>
      <c r="F480" s="245">
        <v>24.95626866387866</v>
      </c>
      <c r="G480" s="245">
        <v>26.330208264681783</v>
      </c>
      <c r="H480" s="245">
        <v>21.664999999999999</v>
      </c>
      <c r="I480" s="86"/>
      <c r="J480" s="259">
        <f t="shared" si="33"/>
        <v>21.664999999999999</v>
      </c>
      <c r="K480" s="258"/>
      <c r="L480" s="258"/>
      <c r="M480" s="260">
        <v>42161</v>
      </c>
    </row>
    <row r="481" spans="2:13" ht="14.25">
      <c r="B481" s="322"/>
      <c r="C481" s="246"/>
      <c r="D481" s="246">
        <v>7</v>
      </c>
      <c r="E481" s="245">
        <v>2.8275356614246121</v>
      </c>
      <c r="F481" s="245">
        <v>25.097395015632657</v>
      </c>
      <c r="G481" s="245">
        <v>28.127195119649919</v>
      </c>
      <c r="H481" s="245">
        <v>23.524999999999999</v>
      </c>
      <c r="I481" s="86"/>
      <c r="J481" s="259">
        <f t="shared" si="33"/>
        <v>23.524999999999999</v>
      </c>
      <c r="K481" s="258"/>
      <c r="L481" s="258"/>
      <c r="M481" s="260">
        <v>42162</v>
      </c>
    </row>
    <row r="482" spans="2:13" ht="14.25">
      <c r="B482" s="322"/>
      <c r="C482" s="246"/>
      <c r="D482" s="246">
        <v>8</v>
      </c>
      <c r="E482" s="245">
        <v>2.7069516031202272</v>
      </c>
      <c r="F482" s="245">
        <v>24.836498402058073</v>
      </c>
      <c r="G482" s="245">
        <v>28.942704362021406</v>
      </c>
      <c r="H482" s="245">
        <v>22.277999999999999</v>
      </c>
      <c r="I482" s="86"/>
      <c r="J482" s="259">
        <f t="shared" si="33"/>
        <v>22.277999999999999</v>
      </c>
      <c r="K482" s="258"/>
      <c r="L482" s="258"/>
      <c r="M482" s="260">
        <v>42163</v>
      </c>
    </row>
    <row r="483" spans="2:13" ht="14.25">
      <c r="B483" s="322"/>
      <c r="C483" s="246"/>
      <c r="D483" s="246">
        <v>9</v>
      </c>
      <c r="E483" s="245">
        <v>2.8915980488701543</v>
      </c>
      <c r="F483" s="245">
        <v>24.7499019966947</v>
      </c>
      <c r="G483" s="245">
        <v>28.11519125593448</v>
      </c>
      <c r="H483" s="245">
        <v>22.931999999999999</v>
      </c>
      <c r="I483" s="86"/>
      <c r="J483" s="259">
        <f t="shared" si="33"/>
        <v>22.931999999999999</v>
      </c>
      <c r="K483" s="258"/>
      <c r="L483" s="258"/>
      <c r="M483" s="260">
        <v>42164</v>
      </c>
    </row>
    <row r="484" spans="2:13" ht="14.25">
      <c r="B484" s="322"/>
      <c r="C484" s="246"/>
      <c r="D484" s="246">
        <v>10</v>
      </c>
      <c r="E484" s="245">
        <v>2.6713739783285324</v>
      </c>
      <c r="F484" s="245">
        <v>24.791229464658674</v>
      </c>
      <c r="G484" s="245">
        <v>30.159045895612621</v>
      </c>
      <c r="H484" s="245">
        <v>22.978999999999999</v>
      </c>
      <c r="I484" s="86"/>
      <c r="J484" s="259">
        <f t="shared" si="33"/>
        <v>22.978999999999999</v>
      </c>
      <c r="K484" s="258"/>
      <c r="L484" s="258"/>
      <c r="M484" s="260">
        <v>42165</v>
      </c>
    </row>
    <row r="485" spans="2:13" ht="14.25">
      <c r="B485" s="322"/>
      <c r="C485" s="246"/>
      <c r="D485" s="246">
        <v>11</v>
      </c>
      <c r="E485" s="245">
        <v>2.7204775383306048</v>
      </c>
      <c r="F485" s="245">
        <v>25.519554392480895</v>
      </c>
      <c r="G485" s="245">
        <v>30.971291127846065</v>
      </c>
      <c r="H485" s="245">
        <v>23.471</v>
      </c>
      <c r="I485" s="86"/>
      <c r="J485" s="259">
        <f t="shared" si="33"/>
        <v>23.471</v>
      </c>
      <c r="K485" s="258"/>
      <c r="L485" s="258"/>
      <c r="M485" s="260">
        <v>42166</v>
      </c>
    </row>
    <row r="486" spans="2:13" ht="14.25">
      <c r="B486" s="322"/>
      <c r="C486" s="246"/>
      <c r="D486" s="246">
        <v>12</v>
      </c>
      <c r="E486" s="245">
        <v>2.676345466250512</v>
      </c>
      <c r="F486" s="245">
        <v>26.002876774723319</v>
      </c>
      <c r="G486" s="245">
        <v>31.128757261015888</v>
      </c>
      <c r="H486" s="245">
        <v>24.597000000000001</v>
      </c>
      <c r="I486" s="86"/>
      <c r="J486" s="259">
        <f t="shared" si="33"/>
        <v>24.597000000000001</v>
      </c>
      <c r="K486" s="258"/>
      <c r="L486" s="258"/>
      <c r="M486" s="260">
        <v>42167</v>
      </c>
    </row>
    <row r="487" spans="2:13" ht="14.25">
      <c r="B487" s="322"/>
      <c r="C487" s="246"/>
      <c r="D487" s="246">
        <v>13</v>
      </c>
      <c r="E487" s="245">
        <v>2.7155528300048406</v>
      </c>
      <c r="F487" s="245">
        <v>26.335114862643216</v>
      </c>
      <c r="G487" s="245">
        <v>31.175606630705506</v>
      </c>
      <c r="H487" s="245">
        <v>25.414000000000001</v>
      </c>
      <c r="I487" s="86"/>
      <c r="J487" s="259">
        <f t="shared" si="33"/>
        <v>25.414000000000001</v>
      </c>
      <c r="K487" s="258"/>
      <c r="L487" s="258"/>
      <c r="M487" s="260">
        <v>42168</v>
      </c>
    </row>
    <row r="488" spans="2:13" ht="14.25">
      <c r="B488" s="322"/>
      <c r="C488" s="246"/>
      <c r="D488" s="246">
        <v>14</v>
      </c>
      <c r="E488" s="245">
        <v>2.2423290788904908</v>
      </c>
      <c r="F488" s="245">
        <v>26.607480722792861</v>
      </c>
      <c r="G488" s="245">
        <v>31.649704240974032</v>
      </c>
      <c r="H488" s="245">
        <v>26.068000000000001</v>
      </c>
      <c r="I488" s="86"/>
      <c r="J488" s="259">
        <f t="shared" si="33"/>
        <v>26.068000000000001</v>
      </c>
      <c r="K488" s="258"/>
      <c r="L488" s="261" t="s">
        <v>155</v>
      </c>
      <c r="M488" s="260">
        <v>42169</v>
      </c>
    </row>
    <row r="489" spans="2:13" ht="14.25">
      <c r="B489" s="322">
        <v>42522</v>
      </c>
      <c r="C489" s="246"/>
      <c r="D489" s="246">
        <v>15</v>
      </c>
      <c r="E489" s="245">
        <v>2.5957906143283322</v>
      </c>
      <c r="F489" s="245">
        <v>26.94523586304404</v>
      </c>
      <c r="G489" s="245">
        <v>30.983570828492802</v>
      </c>
      <c r="H489" s="245">
        <v>26.292000000000002</v>
      </c>
      <c r="I489" s="86"/>
      <c r="J489" s="259">
        <f t="shared" si="33"/>
        <v>26.292000000000002</v>
      </c>
      <c r="K489" s="258"/>
      <c r="L489" s="258"/>
      <c r="M489" s="260">
        <v>42170</v>
      </c>
    </row>
    <row r="490" spans="2:13" ht="14.25">
      <c r="B490" s="322"/>
      <c r="C490" s="246"/>
      <c r="D490" s="246">
        <v>16</v>
      </c>
      <c r="E490" s="245">
        <v>2.734658942791814</v>
      </c>
      <c r="F490" s="245">
        <v>26.989572319452353</v>
      </c>
      <c r="G490" s="245">
        <v>32.578158546533892</v>
      </c>
      <c r="H490" s="245">
        <v>27.148</v>
      </c>
      <c r="I490" s="86"/>
      <c r="J490" s="259">
        <f t="shared" si="33"/>
        <v>26.989572319452353</v>
      </c>
      <c r="K490" s="258"/>
      <c r="L490" s="258"/>
      <c r="M490" s="260">
        <v>42171</v>
      </c>
    </row>
    <row r="491" spans="2:13" ht="14.25">
      <c r="B491" s="322"/>
      <c r="C491" s="246"/>
      <c r="D491" s="246">
        <v>17</v>
      </c>
      <c r="E491" s="245">
        <v>2.8259288115456425</v>
      </c>
      <c r="F491" s="245">
        <v>26.942136338422451</v>
      </c>
      <c r="G491" s="245">
        <v>34.019243296120145</v>
      </c>
      <c r="H491" s="245">
        <v>28.251000000000001</v>
      </c>
      <c r="I491" s="86"/>
      <c r="J491" s="259">
        <f t="shared" si="33"/>
        <v>26.942136338422451</v>
      </c>
      <c r="K491" s="258"/>
      <c r="L491" s="258"/>
      <c r="M491" s="260">
        <v>42172</v>
      </c>
    </row>
    <row r="492" spans="2:13" ht="14.25">
      <c r="B492" s="322"/>
      <c r="C492" s="246"/>
      <c r="D492" s="246">
        <v>18</v>
      </c>
      <c r="E492" s="245">
        <v>2.5705129281010604</v>
      </c>
      <c r="F492" s="245">
        <v>27.189038673117793</v>
      </c>
      <c r="G492" s="245">
        <v>33.852551002384928</v>
      </c>
      <c r="H492" s="245">
        <v>28.501000000000001</v>
      </c>
      <c r="I492" s="86"/>
      <c r="J492" s="259">
        <f t="shared" si="33"/>
        <v>27.189038673117793</v>
      </c>
      <c r="K492" s="258"/>
      <c r="L492" s="258"/>
      <c r="M492" s="260">
        <v>42173</v>
      </c>
    </row>
    <row r="493" spans="2:13" ht="14.25">
      <c r="B493" s="322"/>
      <c r="C493" s="246"/>
      <c r="D493" s="246">
        <v>19</v>
      </c>
      <c r="E493" s="245">
        <v>2.4130578646330445</v>
      </c>
      <c r="F493" s="245">
        <v>27.137031286919854</v>
      </c>
      <c r="G493" s="245">
        <v>32.577699807914669</v>
      </c>
      <c r="H493" s="245">
        <v>28.742000000000001</v>
      </c>
      <c r="I493" s="86"/>
      <c r="J493" s="259">
        <f t="shared" si="33"/>
        <v>27.137031286919854</v>
      </c>
      <c r="K493" s="258"/>
      <c r="L493" s="258"/>
      <c r="M493" s="260">
        <v>42174</v>
      </c>
    </row>
    <row r="494" spans="2:13" ht="14.25">
      <c r="B494" s="322"/>
      <c r="C494" s="246"/>
      <c r="D494" s="246">
        <v>20</v>
      </c>
      <c r="E494" s="245">
        <v>2.8754141013083196</v>
      </c>
      <c r="F494" s="245">
        <v>27.482049245716347</v>
      </c>
      <c r="G494" s="245">
        <v>32.632654808680236</v>
      </c>
      <c r="H494" s="245">
        <v>29.745999999999999</v>
      </c>
      <c r="I494" s="86"/>
      <c r="J494" s="259">
        <f t="shared" si="33"/>
        <v>27.482049245716347</v>
      </c>
      <c r="K494" s="258"/>
      <c r="L494" s="258"/>
      <c r="M494" s="260">
        <v>42175</v>
      </c>
    </row>
    <row r="495" spans="2:13" ht="14.25">
      <c r="B495" s="322"/>
      <c r="C495" s="246"/>
      <c r="D495" s="246">
        <v>21</v>
      </c>
      <c r="E495" s="245">
        <v>2.9866353300643897</v>
      </c>
      <c r="F495" s="245">
        <v>27.689567775104575</v>
      </c>
      <c r="G495" s="245">
        <v>33.008852669434319</v>
      </c>
      <c r="H495" s="245">
        <v>29.521000000000001</v>
      </c>
      <c r="I495" s="86"/>
      <c r="J495" s="259">
        <f t="shared" si="33"/>
        <v>27.689567775104575</v>
      </c>
      <c r="K495" s="258"/>
      <c r="L495" s="258"/>
      <c r="M495" s="260">
        <v>42176</v>
      </c>
    </row>
    <row r="496" spans="2:13" ht="14.25">
      <c r="B496" s="322"/>
      <c r="C496" s="246"/>
      <c r="D496" s="246">
        <v>22</v>
      </c>
      <c r="E496" s="245">
        <v>2.9302609190378353</v>
      </c>
      <c r="F496" s="245">
        <v>27.88958162627112</v>
      </c>
      <c r="G496" s="245">
        <v>31.350370722645113</v>
      </c>
      <c r="H496" s="245">
        <v>29.93</v>
      </c>
      <c r="I496" s="86"/>
      <c r="J496" s="259">
        <f t="shared" si="33"/>
        <v>27.88958162627112</v>
      </c>
      <c r="K496" s="258"/>
      <c r="L496" s="258"/>
      <c r="M496" s="260">
        <v>42177</v>
      </c>
    </row>
    <row r="497" spans="2:13" ht="14.25">
      <c r="B497" s="322"/>
      <c r="C497" s="246"/>
      <c r="D497" s="246">
        <v>23</v>
      </c>
      <c r="E497" s="245">
        <v>2.5012858988682267</v>
      </c>
      <c r="F497" s="245">
        <v>27.876043638165807</v>
      </c>
      <c r="G497" s="245">
        <v>31.105510056518291</v>
      </c>
      <c r="H497" s="245">
        <v>30.277999999999999</v>
      </c>
      <c r="I497" s="86"/>
      <c r="J497" s="259">
        <f t="shared" si="33"/>
        <v>27.876043638165807</v>
      </c>
      <c r="K497" s="258"/>
      <c r="L497" s="258"/>
      <c r="M497" s="260">
        <v>42178</v>
      </c>
    </row>
    <row r="498" spans="2:13" ht="14.25">
      <c r="B498" s="322"/>
      <c r="C498" s="246"/>
      <c r="D498" s="246">
        <v>24</v>
      </c>
      <c r="E498" s="245">
        <v>2.0339375858637108</v>
      </c>
      <c r="F498" s="245">
        <v>27.879886007226773</v>
      </c>
      <c r="G498" s="245">
        <v>30.956126916716041</v>
      </c>
      <c r="H498" s="245">
        <v>31.001000000000001</v>
      </c>
      <c r="I498" s="86"/>
      <c r="J498" s="259">
        <f t="shared" si="33"/>
        <v>27.879886007226773</v>
      </c>
      <c r="K498" s="258"/>
      <c r="L498" s="258"/>
      <c r="M498" s="260">
        <v>42179</v>
      </c>
    </row>
    <row r="499" spans="2:13" ht="14.25">
      <c r="B499" s="322"/>
      <c r="C499" s="246"/>
      <c r="D499" s="246">
        <v>25</v>
      </c>
      <c r="E499" s="245">
        <v>2.258244829736137</v>
      </c>
      <c r="F499" s="245">
        <v>27.867379299064886</v>
      </c>
      <c r="G499" s="245">
        <v>30.283532144914002</v>
      </c>
      <c r="H499" s="245">
        <v>29.8</v>
      </c>
      <c r="I499" s="86"/>
      <c r="J499" s="259">
        <f t="shared" si="33"/>
        <v>27.867379299064886</v>
      </c>
      <c r="K499" s="258"/>
      <c r="L499" s="258"/>
      <c r="M499" s="260">
        <v>42180</v>
      </c>
    </row>
    <row r="500" spans="2:13" ht="14.25">
      <c r="B500" s="322"/>
      <c r="C500" s="246"/>
      <c r="D500" s="246">
        <v>26</v>
      </c>
      <c r="E500" s="245">
        <v>2.3105515059774593</v>
      </c>
      <c r="F500" s="245">
        <v>28.190391351354503</v>
      </c>
      <c r="G500" s="245">
        <v>29.477179095702148</v>
      </c>
      <c r="H500" s="245">
        <v>29.11</v>
      </c>
      <c r="I500" s="86"/>
      <c r="J500" s="259">
        <f t="shared" si="33"/>
        <v>28.190391351354503</v>
      </c>
      <c r="K500" s="258"/>
      <c r="L500" s="258"/>
      <c r="M500" s="260">
        <v>42181</v>
      </c>
    </row>
    <row r="501" spans="2:13" ht="14.25">
      <c r="B501" s="322"/>
      <c r="C501" s="246"/>
      <c r="D501" s="246">
        <v>27</v>
      </c>
      <c r="E501" s="245">
        <v>2.4735742399007985</v>
      </c>
      <c r="F501" s="245">
        <v>28.165511607603165</v>
      </c>
      <c r="G501" s="245">
        <v>28.252719676277348</v>
      </c>
      <c r="H501" s="245">
        <v>28.648</v>
      </c>
      <c r="I501" s="86"/>
      <c r="J501" s="259">
        <f t="shared" si="33"/>
        <v>28.165511607603165</v>
      </c>
      <c r="K501" s="258"/>
      <c r="L501" s="258"/>
      <c r="M501" s="260">
        <v>42182</v>
      </c>
    </row>
    <row r="502" spans="2:13" ht="14.25">
      <c r="B502" s="322"/>
      <c r="C502" s="246"/>
      <c r="D502" s="246">
        <v>28</v>
      </c>
      <c r="E502" s="245">
        <v>2.4613960330012836</v>
      </c>
      <c r="F502" s="245">
        <v>28.109436523991782</v>
      </c>
      <c r="G502" s="245">
        <v>27.440984526568482</v>
      </c>
      <c r="H502" s="245">
        <v>27.39</v>
      </c>
      <c r="I502" s="86"/>
      <c r="J502" s="259">
        <f t="shared" si="33"/>
        <v>27.39</v>
      </c>
      <c r="K502" s="258"/>
      <c r="L502" s="258"/>
      <c r="M502" s="260">
        <v>42183</v>
      </c>
    </row>
    <row r="503" spans="2:13" ht="14.25">
      <c r="B503" s="322"/>
      <c r="C503" s="246"/>
      <c r="D503" s="246">
        <v>29</v>
      </c>
      <c r="E503" s="245">
        <v>2.1614433108483584</v>
      </c>
      <c r="F503" s="245">
        <v>28.366686530039313</v>
      </c>
      <c r="G503" s="245">
        <v>24.90853929470472</v>
      </c>
      <c r="H503" s="245">
        <v>28.748000000000001</v>
      </c>
      <c r="I503" s="86"/>
      <c r="J503" s="259">
        <f t="shared" si="33"/>
        <v>28.366686530039313</v>
      </c>
      <c r="K503" s="258"/>
      <c r="L503" s="258"/>
      <c r="M503" s="260">
        <v>42184</v>
      </c>
    </row>
    <row r="504" spans="2:13" ht="14.25">
      <c r="B504" s="322"/>
      <c r="C504" s="246"/>
      <c r="D504" s="246">
        <v>30</v>
      </c>
      <c r="E504" s="245">
        <v>2.3125483730138758</v>
      </c>
      <c r="F504" s="245">
        <v>28.587666347188161</v>
      </c>
      <c r="G504" s="245">
        <v>23.905939194625709</v>
      </c>
      <c r="H504" s="245">
        <v>27.433</v>
      </c>
      <c r="I504" s="86"/>
      <c r="J504" s="259">
        <f t="shared" si="33"/>
        <v>27.433</v>
      </c>
      <c r="K504" s="258">
        <v>40</v>
      </c>
      <c r="L504" s="258"/>
      <c r="M504" s="260">
        <v>42185</v>
      </c>
    </row>
    <row r="505" spans="2:13" ht="14.25">
      <c r="B505" s="322"/>
      <c r="C505" s="246">
        <v>7</v>
      </c>
      <c r="D505" s="246">
        <v>1</v>
      </c>
      <c r="E505" s="245">
        <v>2.571052186226392</v>
      </c>
      <c r="F505" s="245">
        <v>28.296791528582744</v>
      </c>
      <c r="G505" s="245">
        <v>23.956330114473161</v>
      </c>
      <c r="H505" s="245">
        <v>27.664000000000001</v>
      </c>
      <c r="I505" s="86"/>
      <c r="J505" s="259">
        <f t="shared" si="33"/>
        <v>27.664000000000001</v>
      </c>
      <c r="K505" s="258"/>
      <c r="L505" s="258"/>
      <c r="M505" s="260">
        <v>42186</v>
      </c>
    </row>
    <row r="506" spans="2:13" ht="14.25">
      <c r="B506" s="322"/>
      <c r="C506" s="246"/>
      <c r="D506" s="246">
        <v>2</v>
      </c>
      <c r="E506" s="245">
        <v>2.5498616945865638</v>
      </c>
      <c r="F506" s="245">
        <v>28.021204106479846</v>
      </c>
      <c r="G506" s="245">
        <v>27.626104136295559</v>
      </c>
      <c r="H506" s="245">
        <v>28.238</v>
      </c>
      <c r="I506" s="86"/>
      <c r="J506" s="259">
        <f t="shared" si="33"/>
        <v>28.021204106479846</v>
      </c>
      <c r="K506" s="258"/>
      <c r="L506" s="258"/>
      <c r="M506" s="260">
        <v>42187</v>
      </c>
    </row>
    <row r="507" spans="2:13" ht="14.25">
      <c r="B507" s="322"/>
      <c r="C507" s="246"/>
      <c r="D507" s="246">
        <v>3</v>
      </c>
      <c r="E507" s="245">
        <v>2.1993258459463578</v>
      </c>
      <c r="F507" s="245">
        <v>28.041016745081919</v>
      </c>
      <c r="G507" s="245">
        <v>30.079061541717191</v>
      </c>
      <c r="H507" s="245">
        <v>28.895</v>
      </c>
      <c r="I507" s="86"/>
      <c r="J507" s="259">
        <f t="shared" si="33"/>
        <v>28.041016745081919</v>
      </c>
      <c r="K507" s="258"/>
      <c r="L507" s="258"/>
      <c r="M507" s="260">
        <v>42188</v>
      </c>
    </row>
    <row r="508" spans="2:13" ht="14.25">
      <c r="B508" s="322"/>
      <c r="C508" s="246"/>
      <c r="D508" s="246">
        <v>4</v>
      </c>
      <c r="E508" s="245">
        <v>1.8225230712665792</v>
      </c>
      <c r="F508" s="245">
        <v>27.977293695400327</v>
      </c>
      <c r="G508" s="245">
        <v>31.918423321987138</v>
      </c>
      <c r="H508" s="245">
        <v>27.757999999999999</v>
      </c>
      <c r="I508" s="86"/>
      <c r="J508" s="259">
        <f t="shared" si="33"/>
        <v>27.757999999999999</v>
      </c>
      <c r="K508" s="258"/>
      <c r="L508" s="258"/>
      <c r="M508" s="260">
        <v>42189</v>
      </c>
    </row>
    <row r="509" spans="2:13" ht="14.25">
      <c r="B509" s="322"/>
      <c r="C509" s="246"/>
      <c r="D509" s="246">
        <v>5</v>
      </c>
      <c r="E509" s="245">
        <v>1.8427204092920169</v>
      </c>
      <c r="F509" s="245">
        <v>27.920190172845537</v>
      </c>
      <c r="G509" s="245">
        <v>30.016615890529145</v>
      </c>
      <c r="H509" s="245">
        <v>27.809000000000001</v>
      </c>
      <c r="I509" s="86"/>
      <c r="J509" s="259">
        <f t="shared" si="33"/>
        <v>27.809000000000001</v>
      </c>
      <c r="K509" s="258"/>
      <c r="L509" s="258"/>
      <c r="M509" s="260">
        <v>42190</v>
      </c>
    </row>
    <row r="510" spans="2:13" ht="14.25">
      <c r="B510" s="322"/>
      <c r="C510" s="246"/>
      <c r="D510" s="246">
        <v>6</v>
      </c>
      <c r="E510" s="245">
        <v>1.9623716930600967</v>
      </c>
      <c r="F510" s="245">
        <v>27.808125010060817</v>
      </c>
      <c r="G510" s="245">
        <v>27.01549447876079</v>
      </c>
      <c r="H510" s="245">
        <v>28.802</v>
      </c>
      <c r="I510" s="86"/>
      <c r="J510" s="259">
        <f t="shared" si="33"/>
        <v>27.808125010060817</v>
      </c>
      <c r="K510" s="258"/>
      <c r="L510" s="258"/>
      <c r="M510" s="260">
        <v>42191</v>
      </c>
    </row>
    <row r="511" spans="2:13" ht="14.25">
      <c r="B511" s="322"/>
      <c r="C511" s="246"/>
      <c r="D511" s="246">
        <v>7</v>
      </c>
      <c r="E511" s="245">
        <v>1.8613295386814881</v>
      </c>
      <c r="F511" s="245">
        <v>28.324980449704849</v>
      </c>
      <c r="G511" s="245">
        <v>27.691260466450231</v>
      </c>
      <c r="H511" s="245">
        <v>30.137</v>
      </c>
      <c r="I511" s="86"/>
      <c r="J511" s="259">
        <f t="shared" si="33"/>
        <v>28.324980449704849</v>
      </c>
      <c r="K511" s="258"/>
      <c r="L511" s="258"/>
      <c r="M511" s="260">
        <v>42192</v>
      </c>
    </row>
    <row r="512" spans="2:13" ht="14.25">
      <c r="B512" s="322"/>
      <c r="C512" s="246"/>
      <c r="D512" s="246">
        <v>8</v>
      </c>
      <c r="E512" s="245">
        <v>2.0511084758622076</v>
      </c>
      <c r="F512" s="245">
        <v>28.621524122857654</v>
      </c>
      <c r="G512" s="245">
        <v>27.716396557921474</v>
      </c>
      <c r="H512" s="245">
        <v>31.097999999999999</v>
      </c>
      <c r="I512" s="86"/>
      <c r="J512" s="259">
        <f t="shared" si="33"/>
        <v>28.621524122857654</v>
      </c>
      <c r="K512" s="258"/>
      <c r="L512" s="258"/>
      <c r="M512" s="260">
        <v>42193</v>
      </c>
    </row>
    <row r="513" spans="2:13" ht="14.25">
      <c r="B513" s="322"/>
      <c r="C513" s="246"/>
      <c r="D513" s="246">
        <v>9</v>
      </c>
      <c r="E513" s="245">
        <v>2.0983488028718478</v>
      </c>
      <c r="F513" s="245">
        <v>28.675354065201159</v>
      </c>
      <c r="G513" s="245">
        <v>29.428167350624484</v>
      </c>
      <c r="H513" s="245">
        <v>31.521000000000001</v>
      </c>
      <c r="I513" s="86"/>
      <c r="J513" s="259">
        <f t="shared" si="33"/>
        <v>28.675354065201159</v>
      </c>
      <c r="K513" s="258"/>
      <c r="L513" s="258"/>
      <c r="M513" s="260">
        <v>42194</v>
      </c>
    </row>
    <row r="514" spans="2:13" ht="14.25">
      <c r="B514" s="322"/>
      <c r="C514" s="246"/>
      <c r="D514" s="246">
        <v>10</v>
      </c>
      <c r="E514" s="245">
        <v>2.5778169903697545</v>
      </c>
      <c r="F514" s="245">
        <v>28.770977315157428</v>
      </c>
      <c r="G514" s="245">
        <v>29.012441760133783</v>
      </c>
      <c r="H514" s="245">
        <v>30.451000000000001</v>
      </c>
      <c r="I514" s="86"/>
      <c r="J514" s="259">
        <f t="shared" si="33"/>
        <v>28.770977315157428</v>
      </c>
      <c r="K514" s="258"/>
      <c r="L514" s="258"/>
      <c r="M514" s="260">
        <v>42195</v>
      </c>
    </row>
    <row r="515" spans="2:13" ht="14.25">
      <c r="B515" s="322"/>
      <c r="C515" s="246"/>
      <c r="D515" s="246">
        <v>11</v>
      </c>
      <c r="E515" s="245">
        <v>2.2969194843917302</v>
      </c>
      <c r="F515" s="245">
        <v>28.929009025822388</v>
      </c>
      <c r="G515" s="245">
        <v>30.771709801330125</v>
      </c>
      <c r="H515" s="245">
        <v>29.242999999999999</v>
      </c>
      <c r="I515" s="86"/>
      <c r="J515" s="259">
        <f t="shared" si="33"/>
        <v>28.929009025822388</v>
      </c>
      <c r="K515" s="258"/>
      <c r="L515" s="258"/>
      <c r="M515" s="260">
        <v>42196</v>
      </c>
    </row>
    <row r="516" spans="2:13" ht="14.25">
      <c r="B516" s="322"/>
      <c r="C516" s="246"/>
      <c r="D516" s="246">
        <v>12</v>
      </c>
      <c r="E516" s="245">
        <v>2.058110512774566</v>
      </c>
      <c r="F516" s="245">
        <v>29.218680763103283</v>
      </c>
      <c r="G516" s="245">
        <v>32.206782606213707</v>
      </c>
      <c r="H516" s="245">
        <v>29.042999999999999</v>
      </c>
      <c r="I516" s="86"/>
      <c r="J516" s="259">
        <f t="shared" si="33"/>
        <v>29.042999999999999</v>
      </c>
      <c r="K516" s="258"/>
      <c r="L516" s="258"/>
      <c r="M516" s="260">
        <v>42197</v>
      </c>
    </row>
    <row r="517" spans="2:13" ht="14.25">
      <c r="B517" s="322"/>
      <c r="C517" s="246"/>
      <c r="D517" s="246">
        <v>13</v>
      </c>
      <c r="E517" s="245">
        <v>1.8064998117233586</v>
      </c>
      <c r="F517" s="245">
        <v>29.309015214281523</v>
      </c>
      <c r="G517" s="245">
        <v>31.540961972467048</v>
      </c>
      <c r="H517" s="245">
        <v>29.77</v>
      </c>
      <c r="I517" s="86"/>
      <c r="J517" s="259">
        <f t="shared" ref="J517:J580" si="34">IF(H517&gt;F517,F517,H517)</f>
        <v>29.309015214281523</v>
      </c>
      <c r="K517" s="258"/>
      <c r="L517" s="258"/>
      <c r="M517" s="260">
        <v>42198</v>
      </c>
    </row>
    <row r="518" spans="2:13" ht="14.25">
      <c r="B518" s="322"/>
      <c r="C518" s="246"/>
      <c r="D518" s="246">
        <v>14</v>
      </c>
      <c r="E518" s="245">
        <v>1.8458190206549183</v>
      </c>
      <c r="F518" s="245">
        <v>29.086628554377882</v>
      </c>
      <c r="G518" s="245">
        <v>31.327943583624858</v>
      </c>
      <c r="H518" s="245">
        <v>30.417000000000002</v>
      </c>
      <c r="I518" s="86"/>
      <c r="J518" s="259">
        <f t="shared" si="34"/>
        <v>29.086628554377882</v>
      </c>
      <c r="K518" s="258"/>
      <c r="L518" s="261" t="s">
        <v>156</v>
      </c>
      <c r="M518" s="260">
        <v>42199</v>
      </c>
    </row>
    <row r="519" spans="2:13" ht="14.25">
      <c r="B519" s="322">
        <v>42552</v>
      </c>
      <c r="C519" s="246"/>
      <c r="D519" s="246">
        <v>15</v>
      </c>
      <c r="E519" s="245">
        <v>1.9108164657859885</v>
      </c>
      <c r="F519" s="245">
        <v>29.55042385444639</v>
      </c>
      <c r="G519" s="245">
        <v>31.461535898887259</v>
      </c>
      <c r="H519" s="245">
        <v>29.091999999999999</v>
      </c>
      <c r="I519" s="86"/>
      <c r="J519" s="259">
        <f t="shared" si="34"/>
        <v>29.091999999999999</v>
      </c>
      <c r="K519" s="258"/>
      <c r="L519" s="258"/>
      <c r="M519" s="260">
        <v>42200</v>
      </c>
    </row>
    <row r="520" spans="2:13" ht="14.25">
      <c r="B520" s="322"/>
      <c r="C520" s="246"/>
      <c r="D520" s="246">
        <v>16</v>
      </c>
      <c r="E520" s="245">
        <v>1.9410971834644948</v>
      </c>
      <c r="F520" s="245">
        <v>29.778143219340301</v>
      </c>
      <c r="G520" s="245">
        <v>32.573646490412621</v>
      </c>
      <c r="H520" s="245">
        <v>29.042999999999999</v>
      </c>
      <c r="I520" s="86"/>
      <c r="J520" s="259">
        <f t="shared" si="34"/>
        <v>29.042999999999999</v>
      </c>
      <c r="K520" s="258"/>
      <c r="L520" s="258"/>
      <c r="M520" s="260">
        <v>42201</v>
      </c>
    </row>
    <row r="521" spans="2:13" ht="14.25">
      <c r="B521" s="322"/>
      <c r="C521" s="246"/>
      <c r="D521" s="246">
        <v>17</v>
      </c>
      <c r="E521" s="245">
        <v>1.7857029531688</v>
      </c>
      <c r="F521" s="245">
        <v>29.993032978613812</v>
      </c>
      <c r="G521" s="245">
        <v>32.7467269910467</v>
      </c>
      <c r="H521" s="245">
        <v>30.154</v>
      </c>
      <c r="I521" s="86"/>
      <c r="J521" s="259">
        <f t="shared" si="34"/>
        <v>29.993032978613812</v>
      </c>
      <c r="K521" s="258"/>
      <c r="L521" s="258"/>
      <c r="M521" s="260">
        <v>42202</v>
      </c>
    </row>
    <row r="522" spans="2:13" ht="14.25">
      <c r="B522" s="322"/>
      <c r="C522" s="246"/>
      <c r="D522" s="246">
        <v>18</v>
      </c>
      <c r="E522" s="245">
        <v>2.1849850673480349</v>
      </c>
      <c r="F522" s="245">
        <v>30.317383245098991</v>
      </c>
      <c r="G522" s="245">
        <v>32.391520627401988</v>
      </c>
      <c r="H522" s="245">
        <v>30.268000000000001</v>
      </c>
      <c r="I522" s="86"/>
      <c r="J522" s="259">
        <f t="shared" si="34"/>
        <v>30.268000000000001</v>
      </c>
      <c r="K522" s="258"/>
      <c r="L522" s="258"/>
      <c r="M522" s="260">
        <v>42203</v>
      </c>
    </row>
    <row r="523" spans="2:13" ht="14.25">
      <c r="B523" s="322"/>
      <c r="C523" s="246"/>
      <c r="D523" s="246">
        <v>19</v>
      </c>
      <c r="E523" s="245">
        <v>2.4078009251934658</v>
      </c>
      <c r="F523" s="245">
        <v>30.397184647338662</v>
      </c>
      <c r="G523" s="245">
        <v>29.940285029396531</v>
      </c>
      <c r="H523" s="245">
        <v>29.702000000000002</v>
      </c>
      <c r="I523" s="86"/>
      <c r="J523" s="259">
        <f t="shared" si="34"/>
        <v>29.702000000000002</v>
      </c>
      <c r="K523" s="258"/>
      <c r="L523" s="258"/>
      <c r="M523" s="260">
        <v>42204</v>
      </c>
    </row>
    <row r="524" spans="2:13" ht="14.25">
      <c r="B524" s="322"/>
      <c r="C524" s="246"/>
      <c r="D524" s="246">
        <v>20</v>
      </c>
      <c r="E524" s="245">
        <v>2.1252601280583909</v>
      </c>
      <c r="F524" s="245">
        <v>30.195752346579773</v>
      </c>
      <c r="G524" s="245">
        <v>28.172172283348182</v>
      </c>
      <c r="H524" s="245">
        <v>28.831</v>
      </c>
      <c r="I524" s="86"/>
      <c r="J524" s="259">
        <f t="shared" si="34"/>
        <v>28.831</v>
      </c>
      <c r="K524" s="258"/>
      <c r="L524" s="258"/>
      <c r="M524" s="260">
        <v>42205</v>
      </c>
    </row>
    <row r="525" spans="2:13" ht="14.25">
      <c r="B525" s="322"/>
      <c r="C525" s="246"/>
      <c r="D525" s="246">
        <v>21</v>
      </c>
      <c r="E525" s="245">
        <v>2.0959760483929744</v>
      </c>
      <c r="F525" s="245">
        <v>30.232322485724129</v>
      </c>
      <c r="G525" s="245">
        <v>28.497467689462578</v>
      </c>
      <c r="H525" s="245">
        <v>28.13</v>
      </c>
      <c r="I525" s="86"/>
      <c r="J525" s="259">
        <f t="shared" si="34"/>
        <v>28.13</v>
      </c>
      <c r="K525" s="258"/>
      <c r="L525" s="258"/>
      <c r="M525" s="260">
        <v>42206</v>
      </c>
    </row>
    <row r="526" spans="2:13" ht="14.25">
      <c r="B526" s="322"/>
      <c r="C526" s="246"/>
      <c r="D526" s="246">
        <v>22</v>
      </c>
      <c r="E526" s="245">
        <v>1.7003495653383225</v>
      </c>
      <c r="F526" s="245">
        <v>29.967501956171223</v>
      </c>
      <c r="G526" s="245">
        <v>29.451890755771508</v>
      </c>
      <c r="H526" s="245">
        <v>28.419</v>
      </c>
      <c r="I526" s="86"/>
      <c r="J526" s="259">
        <f t="shared" si="34"/>
        <v>28.419</v>
      </c>
      <c r="K526" s="258"/>
      <c r="L526" s="258"/>
      <c r="M526" s="260">
        <v>42207</v>
      </c>
    </row>
    <row r="527" spans="2:13" ht="14.25">
      <c r="B527" s="322"/>
      <c r="C527" s="246"/>
      <c r="D527" s="246">
        <v>23</v>
      </c>
      <c r="E527" s="245">
        <v>1.7781287074597736</v>
      </c>
      <c r="F527" s="245">
        <v>30.050105484103842</v>
      </c>
      <c r="G527" s="245">
        <v>30.202507898384496</v>
      </c>
      <c r="H527" s="245">
        <v>31.251000000000001</v>
      </c>
      <c r="I527" s="86"/>
      <c r="J527" s="259">
        <f t="shared" si="34"/>
        <v>30.050105484103842</v>
      </c>
      <c r="K527" s="258"/>
      <c r="L527" s="258"/>
      <c r="M527" s="260">
        <v>42208</v>
      </c>
    </row>
    <row r="528" spans="2:13" ht="14.25">
      <c r="B528" s="322"/>
      <c r="C528" s="246"/>
      <c r="D528" s="246">
        <v>24</v>
      </c>
      <c r="E528" s="245">
        <v>2.0168028061048267</v>
      </c>
      <c r="F528" s="245">
        <v>30.257481212845661</v>
      </c>
      <c r="G528" s="245">
        <v>29.619729509184694</v>
      </c>
      <c r="H528" s="245">
        <v>30.338000000000001</v>
      </c>
      <c r="I528" s="86"/>
      <c r="J528" s="259">
        <f t="shared" si="34"/>
        <v>30.257481212845661</v>
      </c>
      <c r="K528" s="258"/>
      <c r="L528" s="258"/>
      <c r="M528" s="260">
        <v>42209</v>
      </c>
    </row>
    <row r="529" spans="2:13" ht="14.25">
      <c r="B529" s="322"/>
      <c r="C529" s="246"/>
      <c r="D529" s="246">
        <v>25</v>
      </c>
      <c r="E529" s="245">
        <v>1.4842265136166368</v>
      </c>
      <c r="F529" s="245">
        <v>30.031902953817113</v>
      </c>
      <c r="G529" s="245">
        <v>28.526275175039405</v>
      </c>
      <c r="H529" s="245">
        <v>30.748999999999999</v>
      </c>
      <c r="I529" s="86"/>
      <c r="J529" s="259">
        <f t="shared" si="34"/>
        <v>30.031902953817113</v>
      </c>
      <c r="K529" s="258"/>
      <c r="L529" s="258"/>
      <c r="M529" s="260">
        <v>42210</v>
      </c>
    </row>
    <row r="530" spans="2:13" ht="14.25">
      <c r="B530" s="322"/>
      <c r="C530" s="246"/>
      <c r="D530" s="246">
        <v>26</v>
      </c>
      <c r="E530" s="245">
        <v>1.4538334899925502</v>
      </c>
      <c r="F530" s="245">
        <v>30.191368360295037</v>
      </c>
      <c r="G530" s="245">
        <v>29.877154682689515</v>
      </c>
      <c r="H530" s="245">
        <v>30.785</v>
      </c>
      <c r="I530" s="86"/>
      <c r="J530" s="259">
        <f t="shared" si="34"/>
        <v>30.191368360295037</v>
      </c>
      <c r="K530" s="258"/>
      <c r="L530" s="258"/>
      <c r="M530" s="260">
        <v>42211</v>
      </c>
    </row>
    <row r="531" spans="2:13" ht="14.25">
      <c r="B531" s="322"/>
      <c r="C531" s="246"/>
      <c r="D531" s="246">
        <v>27</v>
      </c>
      <c r="E531" s="245">
        <v>1.4249645159217188</v>
      </c>
      <c r="F531" s="245">
        <v>29.965845206495338</v>
      </c>
      <c r="G531" s="245">
        <v>32.098209401263382</v>
      </c>
      <c r="H531" s="245">
        <v>30.652999999999999</v>
      </c>
      <c r="I531" s="86"/>
      <c r="J531" s="259">
        <f t="shared" si="34"/>
        <v>29.965845206495338</v>
      </c>
      <c r="K531" s="258"/>
      <c r="L531" s="258"/>
      <c r="M531" s="260">
        <v>42212</v>
      </c>
    </row>
    <row r="532" spans="2:13" ht="14.25">
      <c r="B532" s="322"/>
      <c r="C532" s="246"/>
      <c r="D532" s="246">
        <v>28</v>
      </c>
      <c r="E532" s="245">
        <v>1.6640466501870228</v>
      </c>
      <c r="F532" s="245">
        <v>30.186132753159789</v>
      </c>
      <c r="G532" s="245">
        <v>32.346999688956373</v>
      </c>
      <c r="H532" s="245">
        <v>30.097000000000001</v>
      </c>
      <c r="I532" s="86"/>
      <c r="J532" s="259">
        <f t="shared" si="34"/>
        <v>30.097000000000001</v>
      </c>
      <c r="K532" s="258"/>
      <c r="L532" s="258"/>
      <c r="M532" s="260">
        <v>42213</v>
      </c>
    </row>
    <row r="533" spans="2:13" ht="14.25">
      <c r="B533" s="322"/>
      <c r="C533" s="246"/>
      <c r="D533" s="246">
        <v>29</v>
      </c>
      <c r="E533" s="245">
        <v>1.3886558233382309</v>
      </c>
      <c r="F533" s="245">
        <v>30.388814335293322</v>
      </c>
      <c r="G533" s="245">
        <v>32.803170849220443</v>
      </c>
      <c r="H533" s="245">
        <v>30.207000000000001</v>
      </c>
      <c r="I533" s="86"/>
      <c r="J533" s="259">
        <f t="shared" si="34"/>
        <v>30.207000000000001</v>
      </c>
      <c r="K533" s="258"/>
      <c r="L533" s="258"/>
      <c r="M533" s="260">
        <v>42214</v>
      </c>
    </row>
    <row r="534" spans="2:13" ht="14.25">
      <c r="B534" s="322"/>
      <c r="C534" s="246"/>
      <c r="D534" s="246">
        <v>30</v>
      </c>
      <c r="E534" s="245">
        <v>1.429713806170243</v>
      </c>
      <c r="F534" s="245">
        <v>30.209701256147284</v>
      </c>
      <c r="G534" s="245">
        <v>31.969172397861747</v>
      </c>
      <c r="H534" s="245">
        <v>31.359000000000002</v>
      </c>
      <c r="I534" s="86"/>
      <c r="J534" s="259">
        <f t="shared" si="34"/>
        <v>30.209701256147284</v>
      </c>
      <c r="K534" s="258"/>
      <c r="L534" s="258"/>
      <c r="M534" s="260">
        <v>42215</v>
      </c>
    </row>
    <row r="535" spans="2:13" ht="14.25">
      <c r="B535" s="322"/>
      <c r="C535" s="246"/>
      <c r="D535" s="246">
        <v>31</v>
      </c>
      <c r="E535" s="245">
        <v>2.0376104609959875</v>
      </c>
      <c r="F535" s="245">
        <v>30.548595789141913</v>
      </c>
      <c r="G535" s="245">
        <v>30.105760904000398</v>
      </c>
      <c r="H535" s="245">
        <v>31.129000000000001</v>
      </c>
      <c r="I535" s="86"/>
      <c r="J535" s="259">
        <f t="shared" si="34"/>
        <v>30.548595789141913</v>
      </c>
      <c r="K535" s="258">
        <v>40</v>
      </c>
      <c r="L535" s="258"/>
      <c r="M535" s="260">
        <v>42216</v>
      </c>
    </row>
    <row r="536" spans="2:13" ht="14.25">
      <c r="B536" s="322"/>
      <c r="C536" s="246">
        <v>8</v>
      </c>
      <c r="D536" s="246">
        <v>1</v>
      </c>
      <c r="E536" s="245">
        <v>2.2120578779793867</v>
      </c>
      <c r="F536" s="245">
        <v>30.402492765567999</v>
      </c>
      <c r="G536" s="245">
        <v>29.433068968678903</v>
      </c>
      <c r="H536" s="245">
        <v>32.984000000000002</v>
      </c>
      <c r="I536" s="86"/>
      <c r="J536" s="259">
        <f t="shared" si="34"/>
        <v>30.402492765567999</v>
      </c>
      <c r="K536" s="258"/>
      <c r="L536" s="258"/>
      <c r="M536" s="260">
        <v>42217</v>
      </c>
    </row>
    <row r="537" spans="2:13" ht="14.25">
      <c r="B537" s="322"/>
      <c r="C537" s="246"/>
      <c r="D537" s="246">
        <v>2</v>
      </c>
      <c r="E537" s="245">
        <v>2.1103979350317332</v>
      </c>
      <c r="F537" s="245">
        <v>29.954376845337364</v>
      </c>
      <c r="G537" s="245">
        <v>32.188615612154557</v>
      </c>
      <c r="H537" s="245">
        <v>34.646000000000001</v>
      </c>
      <c r="I537" s="86"/>
      <c r="J537" s="259">
        <f t="shared" si="34"/>
        <v>29.954376845337364</v>
      </c>
      <c r="K537" s="258"/>
      <c r="L537" s="258"/>
      <c r="M537" s="260">
        <v>42218</v>
      </c>
    </row>
    <row r="538" spans="2:13" ht="14.25">
      <c r="B538" s="322"/>
      <c r="C538" s="246"/>
      <c r="D538" s="246">
        <v>3</v>
      </c>
      <c r="E538" s="245">
        <v>1.8837020269849774</v>
      </c>
      <c r="F538" s="245">
        <v>30.100290864757607</v>
      </c>
      <c r="G538" s="245">
        <v>34.149490707980164</v>
      </c>
      <c r="H538" s="245">
        <v>35.756999999999998</v>
      </c>
      <c r="I538" s="86"/>
      <c r="J538" s="259">
        <f t="shared" si="34"/>
        <v>30.100290864757607</v>
      </c>
      <c r="K538" s="258"/>
      <c r="L538" s="258"/>
      <c r="M538" s="260">
        <v>42219</v>
      </c>
    </row>
    <row r="539" spans="2:13" ht="14.25">
      <c r="B539" s="322"/>
      <c r="C539" s="246"/>
      <c r="D539" s="246">
        <v>4</v>
      </c>
      <c r="E539" s="245">
        <v>2.0570113536094881</v>
      </c>
      <c r="F539" s="245">
        <v>30.403190894790459</v>
      </c>
      <c r="G539" s="245">
        <v>34.275838981494616</v>
      </c>
      <c r="H539" s="245">
        <v>34.603000000000002</v>
      </c>
      <c r="I539" s="86"/>
      <c r="J539" s="259">
        <f t="shared" si="34"/>
        <v>30.403190894790459</v>
      </c>
      <c r="K539" s="258"/>
      <c r="L539" s="258"/>
      <c r="M539" s="260">
        <v>42220</v>
      </c>
    </row>
    <row r="540" spans="2:13" ht="14.25">
      <c r="B540" s="322"/>
      <c r="C540" s="246"/>
      <c r="D540" s="246">
        <v>5</v>
      </c>
      <c r="E540" s="245">
        <v>2.0466737300522357</v>
      </c>
      <c r="F540" s="245">
        <v>30.298695734727307</v>
      </c>
      <c r="G540" s="245">
        <v>32.260119746851068</v>
      </c>
      <c r="H540" s="245">
        <v>35.256</v>
      </c>
      <c r="I540" s="86"/>
      <c r="J540" s="259">
        <f t="shared" si="34"/>
        <v>30.298695734727307</v>
      </c>
      <c r="K540" s="258"/>
      <c r="L540" s="258"/>
      <c r="M540" s="260">
        <v>42221</v>
      </c>
    </row>
    <row r="541" spans="2:13" ht="14.25">
      <c r="B541" s="322"/>
      <c r="C541" s="246"/>
      <c r="D541" s="246">
        <v>6</v>
      </c>
      <c r="E541" s="245">
        <v>1.9773739155683383</v>
      </c>
      <c r="F541" s="245">
        <v>30.208928374127211</v>
      </c>
      <c r="G541" s="245">
        <v>31.201374995927122</v>
      </c>
      <c r="H541" s="245">
        <v>34.975999999999999</v>
      </c>
      <c r="I541" s="86"/>
      <c r="J541" s="259">
        <f t="shared" si="34"/>
        <v>30.208928374127211</v>
      </c>
      <c r="K541" s="258"/>
      <c r="L541" s="258"/>
      <c r="M541" s="260">
        <v>42222</v>
      </c>
    </row>
    <row r="542" spans="2:13" ht="14.25">
      <c r="B542" s="322"/>
      <c r="C542" s="246"/>
      <c r="D542" s="246">
        <v>7</v>
      </c>
      <c r="E542" s="245">
        <v>2.0996950952789355</v>
      </c>
      <c r="F542" s="245">
        <v>29.900884417453366</v>
      </c>
      <c r="G542" s="245">
        <v>30.967547440385239</v>
      </c>
      <c r="H542" s="245">
        <v>31.949000000000002</v>
      </c>
      <c r="I542" s="86"/>
      <c r="J542" s="259">
        <f t="shared" si="34"/>
        <v>29.900884417453366</v>
      </c>
      <c r="K542" s="258"/>
      <c r="L542" s="258"/>
      <c r="M542" s="260">
        <v>42223</v>
      </c>
    </row>
    <row r="543" spans="2:13" ht="14.25">
      <c r="B543" s="322"/>
      <c r="C543" s="246"/>
      <c r="D543" s="246">
        <v>8</v>
      </c>
      <c r="E543" s="245">
        <v>2.0457525765980082</v>
      </c>
      <c r="F543" s="245">
        <v>29.390665936587244</v>
      </c>
      <c r="G543" s="245">
        <v>28.843871504638699</v>
      </c>
      <c r="H543" s="245">
        <v>31.077999999999999</v>
      </c>
      <c r="I543" s="86"/>
      <c r="J543" s="259">
        <f t="shared" si="34"/>
        <v>29.390665936587244</v>
      </c>
      <c r="K543" s="258"/>
      <c r="L543" s="258"/>
      <c r="M543" s="260">
        <v>42224</v>
      </c>
    </row>
    <row r="544" spans="2:13" ht="14.25">
      <c r="B544" s="322"/>
      <c r="C544" s="246"/>
      <c r="D544" s="246">
        <v>9</v>
      </c>
      <c r="E544" s="245">
        <v>2.2124019199604139</v>
      </c>
      <c r="F544" s="245">
        <v>29.618360457839184</v>
      </c>
      <c r="G544" s="245">
        <v>26.643690909341782</v>
      </c>
      <c r="H544" s="245">
        <v>28.939</v>
      </c>
      <c r="I544" s="86"/>
      <c r="J544" s="259">
        <f t="shared" si="34"/>
        <v>28.939</v>
      </c>
      <c r="K544" s="258"/>
      <c r="L544" s="258"/>
      <c r="M544" s="260">
        <v>42225</v>
      </c>
    </row>
    <row r="545" spans="2:13" ht="14.25">
      <c r="B545" s="322"/>
      <c r="C545" s="246"/>
      <c r="D545" s="246">
        <v>10</v>
      </c>
      <c r="E545" s="245">
        <v>2.3465198928083537</v>
      </c>
      <c r="F545" s="245">
        <v>29.710768135921356</v>
      </c>
      <c r="G545" s="245">
        <v>26.161897641415884</v>
      </c>
      <c r="H545" s="245">
        <v>29.491</v>
      </c>
      <c r="I545" s="86"/>
      <c r="J545" s="259">
        <f t="shared" si="34"/>
        <v>29.491</v>
      </c>
      <c r="K545" s="258"/>
      <c r="L545" s="258"/>
      <c r="M545" s="260">
        <v>42226</v>
      </c>
    </row>
    <row r="546" spans="2:13" ht="14.25">
      <c r="B546" s="322"/>
      <c r="C546" s="246"/>
      <c r="D546" s="246">
        <v>11</v>
      </c>
      <c r="E546" s="245">
        <v>1.9009925757647581</v>
      </c>
      <c r="F546" s="245">
        <v>30.195707110014112</v>
      </c>
      <c r="G546" s="245">
        <v>27.356498105109885</v>
      </c>
      <c r="H546" s="245">
        <v>31.341999999999999</v>
      </c>
      <c r="I546" s="86"/>
      <c r="J546" s="259">
        <f t="shared" si="34"/>
        <v>30.195707110014112</v>
      </c>
      <c r="K546" s="258"/>
      <c r="L546" s="258"/>
      <c r="M546" s="260">
        <v>42227</v>
      </c>
    </row>
    <row r="547" spans="2:13" ht="14.25">
      <c r="B547" s="322"/>
      <c r="C547" s="246"/>
      <c r="D547" s="246">
        <v>12</v>
      </c>
      <c r="E547" s="245">
        <v>1.611284462011094</v>
      </c>
      <c r="F547" s="245">
        <v>30.100400526108384</v>
      </c>
      <c r="G547" s="245">
        <v>29.234134773232604</v>
      </c>
      <c r="H547" s="245">
        <v>31.420999999999999</v>
      </c>
      <c r="I547" s="86"/>
      <c r="J547" s="259">
        <f t="shared" si="34"/>
        <v>30.100400526108384</v>
      </c>
      <c r="K547" s="258"/>
      <c r="L547" s="258"/>
      <c r="M547" s="260">
        <v>42228</v>
      </c>
    </row>
    <row r="548" spans="2:13" ht="14.25">
      <c r="B548" s="322"/>
      <c r="C548" s="246"/>
      <c r="D548" s="246">
        <v>13</v>
      </c>
      <c r="E548" s="245">
        <v>1.9745293858392101</v>
      </c>
      <c r="F548" s="245">
        <v>29.847240697724597</v>
      </c>
      <c r="G548" s="245">
        <v>30.313744016945254</v>
      </c>
      <c r="H548" s="245">
        <v>29.885000000000002</v>
      </c>
      <c r="I548" s="86"/>
      <c r="J548" s="259">
        <f t="shared" si="34"/>
        <v>29.847240697724597</v>
      </c>
      <c r="K548" s="258"/>
      <c r="L548" s="258"/>
      <c r="M548" s="260">
        <v>42229</v>
      </c>
    </row>
    <row r="549" spans="2:13" ht="14.25">
      <c r="B549" s="322"/>
      <c r="C549" s="246"/>
      <c r="D549" s="246">
        <v>14</v>
      </c>
      <c r="E549" s="245">
        <v>1.9226858756989291</v>
      </c>
      <c r="F549" s="245">
        <v>29.902944984855012</v>
      </c>
      <c r="G549" s="245">
        <v>31.767933124804582</v>
      </c>
      <c r="H549" s="245">
        <v>29.684999999999999</v>
      </c>
      <c r="I549" s="86"/>
      <c r="J549" s="259">
        <f t="shared" si="34"/>
        <v>29.684999999999999</v>
      </c>
      <c r="K549" s="258"/>
      <c r="L549" s="261" t="s">
        <v>157</v>
      </c>
      <c r="M549" s="260">
        <v>42230</v>
      </c>
    </row>
    <row r="550" spans="2:13" ht="14.25">
      <c r="B550" s="322">
        <v>42583</v>
      </c>
      <c r="C550" s="246"/>
      <c r="D550" s="246">
        <v>15</v>
      </c>
      <c r="E550" s="245">
        <v>1.6261251117213931</v>
      </c>
      <c r="F550" s="245">
        <v>29.992498416988767</v>
      </c>
      <c r="G550" s="245">
        <v>30.622860138306947</v>
      </c>
      <c r="H550" s="245">
        <v>30.067</v>
      </c>
      <c r="I550" s="86"/>
      <c r="J550" s="259">
        <f t="shared" si="34"/>
        <v>29.992498416988767</v>
      </c>
      <c r="K550" s="258"/>
      <c r="L550" s="258"/>
      <c r="M550" s="260">
        <v>42231</v>
      </c>
    </row>
    <row r="551" spans="2:13" ht="14.25">
      <c r="B551" s="322"/>
      <c r="C551" s="246"/>
      <c r="D551" s="246">
        <v>16</v>
      </c>
      <c r="E551" s="245">
        <v>1.7950469594808862</v>
      </c>
      <c r="F551" s="245">
        <v>29.816058659935926</v>
      </c>
      <c r="G551" s="245">
        <v>31.027766955036828</v>
      </c>
      <c r="H551" s="245">
        <v>29.324000000000002</v>
      </c>
      <c r="I551" s="86"/>
      <c r="J551" s="259">
        <f t="shared" si="34"/>
        <v>29.324000000000002</v>
      </c>
      <c r="K551" s="258"/>
      <c r="L551" s="258"/>
      <c r="M551" s="260">
        <v>42232</v>
      </c>
    </row>
    <row r="552" spans="2:13" ht="14.25">
      <c r="B552" s="322"/>
      <c r="C552" s="246"/>
      <c r="D552" s="246">
        <v>17</v>
      </c>
      <c r="E552" s="245">
        <v>1.7371164379866266</v>
      </c>
      <c r="F552" s="245">
        <v>29.871181598166178</v>
      </c>
      <c r="G552" s="245">
        <v>32.258915814599433</v>
      </c>
      <c r="H552" s="245">
        <v>28.33</v>
      </c>
      <c r="I552" s="86"/>
      <c r="J552" s="259">
        <f t="shared" si="34"/>
        <v>28.33</v>
      </c>
      <c r="K552" s="258"/>
      <c r="L552" s="258"/>
      <c r="M552" s="260">
        <v>42233</v>
      </c>
    </row>
    <row r="553" spans="2:13" ht="14.25">
      <c r="B553" s="322"/>
      <c r="C553" s="246"/>
      <c r="D553" s="246">
        <v>18</v>
      </c>
      <c r="E553" s="245">
        <v>1.5051479104943442</v>
      </c>
      <c r="F553" s="245">
        <v>30.005948959925139</v>
      </c>
      <c r="G553" s="245">
        <v>31.610776213312992</v>
      </c>
      <c r="H553" s="245">
        <v>28.914000000000001</v>
      </c>
      <c r="I553" s="86"/>
      <c r="J553" s="259">
        <f t="shared" si="34"/>
        <v>28.914000000000001</v>
      </c>
      <c r="K553" s="258"/>
      <c r="L553" s="258"/>
      <c r="M553" s="260">
        <v>42234</v>
      </c>
    </row>
    <row r="554" spans="2:13" ht="14.25">
      <c r="B554" s="322"/>
      <c r="C554" s="246"/>
      <c r="D554" s="246">
        <v>19</v>
      </c>
      <c r="E554" s="245">
        <v>2.0702249748191814</v>
      </c>
      <c r="F554" s="245">
        <v>30.016578951452907</v>
      </c>
      <c r="G554" s="245">
        <v>30.507777340351787</v>
      </c>
      <c r="H554" s="245">
        <v>30.567</v>
      </c>
      <c r="I554" s="86"/>
      <c r="J554" s="259">
        <f t="shared" si="34"/>
        <v>30.016578951452907</v>
      </c>
      <c r="K554" s="258"/>
      <c r="L554" s="258"/>
      <c r="M554" s="260">
        <v>42235</v>
      </c>
    </row>
    <row r="555" spans="2:13" ht="14.25">
      <c r="B555" s="322"/>
      <c r="C555" s="246"/>
      <c r="D555" s="246">
        <v>20</v>
      </c>
      <c r="E555" s="245">
        <v>2.2255803223727395</v>
      </c>
      <c r="F555" s="245">
        <v>30.04794774697989</v>
      </c>
      <c r="G555" s="245">
        <v>30.990818387105563</v>
      </c>
      <c r="H555" s="245">
        <v>31.140999999999998</v>
      </c>
      <c r="I555" s="86"/>
      <c r="J555" s="259">
        <f t="shared" si="34"/>
        <v>30.04794774697989</v>
      </c>
      <c r="K555" s="258"/>
      <c r="L555" s="258"/>
      <c r="M555" s="260">
        <v>42236</v>
      </c>
    </row>
    <row r="556" spans="2:13" ht="14.25">
      <c r="B556" s="322"/>
      <c r="C556" s="246"/>
      <c r="D556" s="246">
        <v>21</v>
      </c>
      <c r="E556" s="245">
        <v>2.1726464413640003</v>
      </c>
      <c r="F556" s="245">
        <v>29.938738880636212</v>
      </c>
      <c r="G556" s="245">
        <v>33.247029540074124</v>
      </c>
      <c r="H556" s="245">
        <v>31.905999999999999</v>
      </c>
      <c r="I556" s="86"/>
      <c r="J556" s="259">
        <f t="shared" si="34"/>
        <v>29.938738880636212</v>
      </c>
      <c r="K556" s="258"/>
      <c r="L556" s="258"/>
      <c r="M556" s="260">
        <v>42237</v>
      </c>
    </row>
    <row r="557" spans="2:13" ht="14.25">
      <c r="B557" s="322"/>
      <c r="C557" s="246"/>
      <c r="D557" s="246">
        <v>22</v>
      </c>
      <c r="E557" s="245">
        <v>1.959257236627852</v>
      </c>
      <c r="F557" s="245">
        <v>29.802662279520597</v>
      </c>
      <c r="G557" s="245">
        <v>32.29170152101878</v>
      </c>
      <c r="H557" s="245">
        <v>31.956</v>
      </c>
      <c r="I557" s="86"/>
      <c r="J557" s="259">
        <f t="shared" si="34"/>
        <v>29.802662279520597</v>
      </c>
      <c r="K557" s="258"/>
      <c r="L557" s="258"/>
      <c r="M557" s="260">
        <v>42238</v>
      </c>
    </row>
    <row r="558" spans="2:13" ht="14.25">
      <c r="B558" s="322"/>
      <c r="C558" s="246"/>
      <c r="D558" s="246">
        <v>23</v>
      </c>
      <c r="E558" s="245">
        <v>1.8737757355734814</v>
      </c>
      <c r="F558" s="245">
        <v>29.733295108675581</v>
      </c>
      <c r="G558" s="245">
        <v>31.252843134717914</v>
      </c>
      <c r="H558" s="245">
        <v>30.797999999999998</v>
      </c>
      <c r="I558" s="86"/>
      <c r="J558" s="259">
        <f t="shared" si="34"/>
        <v>29.733295108675581</v>
      </c>
      <c r="K558" s="258"/>
      <c r="L558" s="258"/>
      <c r="M558" s="260">
        <v>42239</v>
      </c>
    </row>
    <row r="559" spans="2:13" ht="14.25">
      <c r="B559" s="322"/>
      <c r="C559" s="246"/>
      <c r="D559" s="246">
        <v>24</v>
      </c>
      <c r="E559" s="245">
        <v>2.1196822421108652</v>
      </c>
      <c r="F559" s="245">
        <v>29.391190344598112</v>
      </c>
      <c r="G559" s="245">
        <v>31.187120906988753</v>
      </c>
      <c r="H559" s="245">
        <v>29.960999999999999</v>
      </c>
      <c r="I559" s="86"/>
      <c r="J559" s="259">
        <f t="shared" si="34"/>
        <v>29.391190344598112</v>
      </c>
      <c r="K559" s="258"/>
      <c r="L559" s="258"/>
      <c r="M559" s="260">
        <v>42240</v>
      </c>
    </row>
    <row r="560" spans="2:13" ht="14.25">
      <c r="B560" s="322"/>
      <c r="C560" s="246"/>
      <c r="D560" s="246">
        <v>25</v>
      </c>
      <c r="E560" s="245">
        <v>2.1544663284161869</v>
      </c>
      <c r="F560" s="245">
        <v>29.115561623180483</v>
      </c>
      <c r="G560" s="245">
        <v>31.237228005979119</v>
      </c>
      <c r="H560" s="245">
        <v>28.882999999999999</v>
      </c>
      <c r="I560" s="86"/>
      <c r="J560" s="259">
        <f t="shared" si="34"/>
        <v>28.882999999999999</v>
      </c>
      <c r="K560" s="258"/>
      <c r="L560" s="258"/>
      <c r="M560" s="260">
        <v>42241</v>
      </c>
    </row>
    <row r="561" spans="2:13" ht="14.25">
      <c r="B561" s="322"/>
      <c r="C561" s="246"/>
      <c r="D561" s="246">
        <v>26</v>
      </c>
      <c r="E561" s="245">
        <v>2.1122994027874094</v>
      </c>
      <c r="F561" s="245">
        <v>29.081074943482168</v>
      </c>
      <c r="G561" s="245">
        <v>30.95793598141098</v>
      </c>
      <c r="H561" s="245">
        <v>29.541</v>
      </c>
      <c r="I561" s="86"/>
      <c r="J561" s="259">
        <f t="shared" si="34"/>
        <v>29.081074943482168</v>
      </c>
      <c r="K561" s="258"/>
      <c r="L561" s="258"/>
      <c r="M561" s="260">
        <v>42242</v>
      </c>
    </row>
    <row r="562" spans="2:13" ht="14.25">
      <c r="B562" s="322"/>
      <c r="C562" s="246"/>
      <c r="D562" s="246">
        <v>27</v>
      </c>
      <c r="E562" s="245">
        <v>2.6091841807438452</v>
      </c>
      <c r="F562" s="245">
        <v>29.196727828865505</v>
      </c>
      <c r="G562" s="245">
        <v>28.856268341407596</v>
      </c>
      <c r="H562" s="245">
        <v>31.599</v>
      </c>
      <c r="I562" s="86"/>
      <c r="J562" s="259">
        <f t="shared" si="34"/>
        <v>29.196727828865505</v>
      </c>
      <c r="K562" s="258"/>
      <c r="L562" s="258"/>
      <c r="M562" s="260">
        <v>42243</v>
      </c>
    </row>
    <row r="563" spans="2:13" ht="14.25">
      <c r="B563" s="322"/>
      <c r="C563" s="246"/>
      <c r="D563" s="246">
        <v>28</v>
      </c>
      <c r="E563" s="245">
        <v>2.3259811085297923</v>
      </c>
      <c r="F563" s="245">
        <v>28.682387651452686</v>
      </c>
      <c r="G563" s="245">
        <v>27.447295284637146</v>
      </c>
      <c r="H563" s="245">
        <v>31.266999999999999</v>
      </c>
      <c r="I563" s="86"/>
      <c r="J563" s="259">
        <f t="shared" si="34"/>
        <v>28.682387651452686</v>
      </c>
      <c r="K563" s="258"/>
      <c r="L563" s="258"/>
      <c r="M563" s="260">
        <v>42244</v>
      </c>
    </row>
    <row r="564" spans="2:13" ht="14.25">
      <c r="B564" s="322"/>
      <c r="C564" s="246"/>
      <c r="D564" s="246">
        <v>29</v>
      </c>
      <c r="E564" s="245">
        <v>2.0333271552017176</v>
      </c>
      <c r="F564" s="245">
        <v>28.413587662503804</v>
      </c>
      <c r="G564" s="245">
        <v>27.244896645912938</v>
      </c>
      <c r="H564" s="245">
        <v>29.099</v>
      </c>
      <c r="I564" s="86"/>
      <c r="J564" s="259">
        <f t="shared" si="34"/>
        <v>28.413587662503804</v>
      </c>
      <c r="K564" s="258"/>
      <c r="L564" s="258"/>
      <c r="M564" s="260">
        <v>42245</v>
      </c>
    </row>
    <row r="565" spans="2:13" ht="14.25">
      <c r="B565" s="322"/>
      <c r="C565" s="246"/>
      <c r="D565" s="246">
        <v>30</v>
      </c>
      <c r="E565" s="245">
        <v>1.6453459596160971</v>
      </c>
      <c r="F565" s="245">
        <v>28.251433713826582</v>
      </c>
      <c r="G565" s="245">
        <v>26.526417102447255</v>
      </c>
      <c r="H565" s="245">
        <v>29.468</v>
      </c>
      <c r="I565" s="86"/>
      <c r="J565" s="259">
        <f t="shared" si="34"/>
        <v>28.251433713826582</v>
      </c>
      <c r="K565" s="258"/>
      <c r="L565" s="258"/>
      <c r="M565" s="260">
        <v>42246</v>
      </c>
    </row>
    <row r="566" spans="2:13" ht="14.25">
      <c r="B566" s="322"/>
      <c r="C566" s="246"/>
      <c r="D566" s="246">
        <v>31</v>
      </c>
      <c r="E566" s="245">
        <v>1.9128399469760551</v>
      </c>
      <c r="F566" s="245">
        <v>27.834081457504791</v>
      </c>
      <c r="G566" s="245">
        <v>26.45595065973831</v>
      </c>
      <c r="H566" s="245">
        <v>29.672000000000001</v>
      </c>
      <c r="I566" s="86"/>
      <c r="J566" s="259">
        <f t="shared" si="34"/>
        <v>27.834081457504791</v>
      </c>
      <c r="K566" s="258">
        <v>40</v>
      </c>
      <c r="L566" s="258"/>
      <c r="M566" s="260">
        <v>42247</v>
      </c>
    </row>
    <row r="567" spans="2:13" ht="14.25">
      <c r="B567" s="322"/>
      <c r="C567" s="246">
        <v>9</v>
      </c>
      <c r="D567" s="246">
        <v>1</v>
      </c>
      <c r="E567" s="245">
        <v>1.6230393576127446</v>
      </c>
      <c r="F567" s="245">
        <v>27.629148148412085</v>
      </c>
      <c r="G567" s="245">
        <v>26.794667820585769</v>
      </c>
      <c r="H567" s="245">
        <v>30.675000000000001</v>
      </c>
      <c r="I567" s="86"/>
      <c r="J567" s="259">
        <f t="shared" si="34"/>
        <v>27.629148148412085</v>
      </c>
      <c r="K567" s="258"/>
      <c r="L567" s="258"/>
      <c r="M567" s="260">
        <v>42248</v>
      </c>
    </row>
    <row r="568" spans="2:13" ht="14.25">
      <c r="B568" s="322"/>
      <c r="C568" s="246"/>
      <c r="D568" s="246">
        <v>2</v>
      </c>
      <c r="E568" s="245">
        <v>1.5000624787135524</v>
      </c>
      <c r="F568" s="245">
        <v>27.928144779770342</v>
      </c>
      <c r="G568" s="245">
        <v>26.886179438426126</v>
      </c>
      <c r="H568" s="245">
        <v>31.741</v>
      </c>
      <c r="I568" s="86"/>
      <c r="J568" s="259">
        <f t="shared" si="34"/>
        <v>27.928144779770342</v>
      </c>
      <c r="K568" s="258"/>
      <c r="L568" s="258"/>
      <c r="M568" s="260">
        <v>42249</v>
      </c>
    </row>
    <row r="569" spans="2:13" ht="14.25">
      <c r="B569" s="322"/>
      <c r="C569" s="246"/>
      <c r="D569" s="246">
        <v>3</v>
      </c>
      <c r="E569" s="245">
        <v>1.9077492916778762</v>
      </c>
      <c r="F569" s="245">
        <v>28.074878616171944</v>
      </c>
      <c r="G569" s="245">
        <v>28.753274537520344</v>
      </c>
      <c r="H569" s="245">
        <v>28.741</v>
      </c>
      <c r="I569" s="86"/>
      <c r="J569" s="259">
        <f t="shared" si="34"/>
        <v>28.074878616171944</v>
      </c>
      <c r="K569" s="258"/>
      <c r="L569" s="258"/>
      <c r="M569" s="260">
        <v>42250</v>
      </c>
    </row>
    <row r="570" spans="2:13" ht="14.25">
      <c r="B570" s="322"/>
      <c r="C570" s="246"/>
      <c r="D570" s="246">
        <v>4</v>
      </c>
      <c r="E570" s="245">
        <v>1.9393283497925544</v>
      </c>
      <c r="F570" s="245">
        <v>27.769982185726565</v>
      </c>
      <c r="G570" s="245">
        <v>28.266980328253329</v>
      </c>
      <c r="H570" s="245">
        <v>28.076000000000001</v>
      </c>
      <c r="I570" s="86"/>
      <c r="J570" s="259">
        <f t="shared" si="34"/>
        <v>27.769982185726565</v>
      </c>
      <c r="K570" s="258"/>
      <c r="L570" s="258"/>
      <c r="M570" s="260">
        <v>42251</v>
      </c>
    </row>
    <row r="571" spans="2:13" ht="14.25">
      <c r="B571" s="322"/>
      <c r="C571" s="246"/>
      <c r="D571" s="246">
        <v>5</v>
      </c>
      <c r="E571" s="245">
        <v>2.0363352407385178</v>
      </c>
      <c r="F571" s="245">
        <v>27.589863925356948</v>
      </c>
      <c r="G571" s="245">
        <v>29.660715158321462</v>
      </c>
      <c r="H571" s="245">
        <v>26.8</v>
      </c>
      <c r="I571" s="86"/>
      <c r="J571" s="259">
        <f t="shared" si="34"/>
        <v>26.8</v>
      </c>
      <c r="K571" s="258"/>
      <c r="L571" s="258"/>
      <c r="M571" s="260">
        <v>42252</v>
      </c>
    </row>
    <row r="572" spans="2:13" ht="14.25">
      <c r="B572" s="322"/>
      <c r="C572" s="246"/>
      <c r="D572" s="246">
        <v>6</v>
      </c>
      <c r="E572" s="245">
        <v>1.7878644724917381</v>
      </c>
      <c r="F572" s="245">
        <v>27.606741797397309</v>
      </c>
      <c r="G572" s="245">
        <v>28.886217269171116</v>
      </c>
      <c r="H572" s="245">
        <v>26.742000000000001</v>
      </c>
      <c r="I572" s="86"/>
      <c r="J572" s="259">
        <f t="shared" si="34"/>
        <v>26.742000000000001</v>
      </c>
      <c r="K572" s="258"/>
      <c r="L572" s="258"/>
      <c r="M572" s="260">
        <v>42253</v>
      </c>
    </row>
    <row r="573" spans="2:13" ht="14.25">
      <c r="B573" s="322"/>
      <c r="C573" s="246"/>
      <c r="D573" s="246">
        <v>7</v>
      </c>
      <c r="E573" s="245">
        <v>1.8837069336776617</v>
      </c>
      <c r="F573" s="245">
        <v>27.29589553438867</v>
      </c>
      <c r="G573" s="245">
        <v>27.464595614921116</v>
      </c>
      <c r="H573" s="245">
        <v>27.186</v>
      </c>
      <c r="I573" s="86"/>
      <c r="J573" s="259">
        <f t="shared" si="34"/>
        <v>27.186</v>
      </c>
      <c r="K573" s="258"/>
      <c r="L573" s="258"/>
      <c r="M573" s="260">
        <v>42254</v>
      </c>
    </row>
    <row r="574" spans="2:13" ht="14.25">
      <c r="B574" s="322"/>
      <c r="C574" s="246"/>
      <c r="D574" s="246">
        <v>8</v>
      </c>
      <c r="E574" s="245">
        <v>2.2263515298262506</v>
      </c>
      <c r="F574" s="245">
        <v>27.482253507767478</v>
      </c>
      <c r="G574" s="245">
        <v>28.195298062193078</v>
      </c>
      <c r="H574" s="245">
        <v>26.57</v>
      </c>
      <c r="I574" s="86"/>
      <c r="J574" s="259">
        <f t="shared" si="34"/>
        <v>26.57</v>
      </c>
      <c r="K574" s="258"/>
      <c r="L574" s="258"/>
      <c r="M574" s="260">
        <v>42255</v>
      </c>
    </row>
    <row r="575" spans="2:13" ht="14.25">
      <c r="B575" s="322"/>
      <c r="C575" s="246"/>
      <c r="D575" s="246">
        <v>9</v>
      </c>
      <c r="E575" s="245">
        <v>2.4262273041575999</v>
      </c>
      <c r="F575" s="245">
        <v>27.442053724998019</v>
      </c>
      <c r="G575" s="245">
        <v>24.706685829134567</v>
      </c>
      <c r="H575" s="245">
        <v>26.978000000000002</v>
      </c>
      <c r="I575" s="86"/>
      <c r="J575" s="259">
        <f t="shared" si="34"/>
        <v>26.978000000000002</v>
      </c>
      <c r="K575" s="258"/>
      <c r="L575" s="258"/>
      <c r="M575" s="260">
        <v>42256</v>
      </c>
    </row>
    <row r="576" spans="2:13" ht="14.25">
      <c r="B576" s="322"/>
      <c r="C576" s="246"/>
      <c r="D576" s="246">
        <v>10</v>
      </c>
      <c r="E576" s="245">
        <v>2.1943192026520695</v>
      </c>
      <c r="F576" s="245">
        <v>27.561006266959076</v>
      </c>
      <c r="G576" s="245">
        <v>24.944276146556387</v>
      </c>
      <c r="H576" s="245">
        <v>27.927</v>
      </c>
      <c r="I576" s="86"/>
      <c r="J576" s="259">
        <f t="shared" si="34"/>
        <v>27.561006266959076</v>
      </c>
      <c r="K576" s="258"/>
      <c r="L576" s="258"/>
      <c r="M576" s="260">
        <v>42257</v>
      </c>
    </row>
    <row r="577" spans="2:13" ht="14.25">
      <c r="B577" s="322"/>
      <c r="C577" s="246"/>
      <c r="D577" s="246">
        <v>11</v>
      </c>
      <c r="E577" s="245">
        <v>2.1139681793621756</v>
      </c>
      <c r="F577" s="245">
        <v>27.035899700215694</v>
      </c>
      <c r="G577" s="245">
        <v>28.535981988055337</v>
      </c>
      <c r="H577" s="245">
        <v>29.11</v>
      </c>
      <c r="I577" s="86"/>
      <c r="J577" s="259">
        <f t="shared" si="34"/>
        <v>27.035899700215694</v>
      </c>
      <c r="K577" s="258"/>
      <c r="L577" s="258"/>
      <c r="M577" s="260">
        <v>42258</v>
      </c>
    </row>
    <row r="578" spans="2:13" ht="14.25">
      <c r="B578" s="322"/>
      <c r="C578" s="246"/>
      <c r="D578" s="246">
        <v>12</v>
      </c>
      <c r="E578" s="245">
        <v>1.7511397319180753</v>
      </c>
      <c r="F578" s="245">
        <v>26.546329987013063</v>
      </c>
      <c r="G578" s="245">
        <v>26.8755117035106</v>
      </c>
      <c r="H578" s="245">
        <v>28.707999999999998</v>
      </c>
      <c r="I578" s="86"/>
      <c r="J578" s="259">
        <f t="shared" si="34"/>
        <v>26.546329987013063</v>
      </c>
      <c r="K578" s="258"/>
      <c r="L578" s="258"/>
      <c r="M578" s="260">
        <v>42259</v>
      </c>
    </row>
    <row r="579" spans="2:13" ht="14.25">
      <c r="B579" s="322"/>
      <c r="C579" s="246"/>
      <c r="D579" s="246">
        <v>13</v>
      </c>
      <c r="E579" s="245">
        <v>1.9517514083649015</v>
      </c>
      <c r="F579" s="245">
        <v>26.153080282292244</v>
      </c>
      <c r="G579" s="245">
        <v>28.952832500731393</v>
      </c>
      <c r="H579" s="245">
        <v>28.829000000000001</v>
      </c>
      <c r="I579" s="86"/>
      <c r="J579" s="259">
        <f t="shared" si="34"/>
        <v>26.153080282292244</v>
      </c>
      <c r="K579" s="258"/>
      <c r="L579" s="258"/>
      <c r="M579" s="260">
        <v>42260</v>
      </c>
    </row>
    <row r="580" spans="2:13" ht="14.25">
      <c r="B580" s="322"/>
      <c r="C580" s="246"/>
      <c r="D580" s="246">
        <v>14</v>
      </c>
      <c r="E580" s="245">
        <v>2.1516400975230248</v>
      </c>
      <c r="F580" s="245">
        <v>26.136450118276869</v>
      </c>
      <c r="G580" s="245">
        <v>27.316976991927898</v>
      </c>
      <c r="H580" s="245">
        <v>28.47</v>
      </c>
      <c r="I580" s="86"/>
      <c r="J580" s="259">
        <f t="shared" si="34"/>
        <v>26.136450118276869</v>
      </c>
      <c r="K580" s="258"/>
      <c r="L580" s="261" t="s">
        <v>158</v>
      </c>
      <c r="M580" s="260">
        <v>42261</v>
      </c>
    </row>
    <row r="581" spans="2:13" ht="14.25">
      <c r="B581" s="322">
        <v>42614</v>
      </c>
      <c r="C581" s="246"/>
      <c r="D581" s="246">
        <v>15</v>
      </c>
      <c r="E581" s="245">
        <v>2.3584837871458832</v>
      </c>
      <c r="F581" s="245">
        <v>26.546524343338966</v>
      </c>
      <c r="G581" s="245">
        <v>21.904967758239501</v>
      </c>
      <c r="H581" s="245">
        <v>27.591999999999999</v>
      </c>
      <c r="I581" s="86"/>
      <c r="J581" s="259">
        <f t="shared" ref="J581:J644" si="35">IF(H581&gt;F581,F581,H581)</f>
        <v>26.546524343338966</v>
      </c>
      <c r="K581" s="258"/>
      <c r="L581" s="258"/>
      <c r="M581" s="260">
        <v>42262</v>
      </c>
    </row>
    <row r="582" spans="2:13" ht="14.25">
      <c r="B582" s="322"/>
      <c r="C582" s="246"/>
      <c r="D582" s="246">
        <v>16</v>
      </c>
      <c r="E582" s="245">
        <v>2.1576994185340257</v>
      </c>
      <c r="F582" s="245">
        <v>26.616485198785604</v>
      </c>
      <c r="G582" s="245">
        <v>21.793198873236314</v>
      </c>
      <c r="H582" s="245">
        <v>28.318999999999999</v>
      </c>
      <c r="I582" s="86"/>
      <c r="J582" s="259">
        <f t="shared" si="35"/>
        <v>26.616485198785604</v>
      </c>
      <c r="K582" s="258"/>
      <c r="L582" s="258"/>
      <c r="M582" s="260">
        <v>42263</v>
      </c>
    </row>
    <row r="583" spans="2:13" ht="14.25">
      <c r="B583" s="322"/>
      <c r="C583" s="246"/>
      <c r="D583" s="246">
        <v>17</v>
      </c>
      <c r="E583" s="245">
        <v>2.4700999243790878</v>
      </c>
      <c r="F583" s="245">
        <v>25.548596242657812</v>
      </c>
      <c r="G583" s="245">
        <v>23.681129154330161</v>
      </c>
      <c r="H583" s="245">
        <v>29.876000000000001</v>
      </c>
      <c r="I583" s="86"/>
      <c r="J583" s="259">
        <f t="shared" si="35"/>
        <v>25.548596242657812</v>
      </c>
      <c r="K583" s="258"/>
      <c r="L583" s="258"/>
      <c r="M583" s="260">
        <v>42264</v>
      </c>
    </row>
    <row r="584" spans="2:13" ht="14.25">
      <c r="B584" s="322"/>
      <c r="C584" s="246"/>
      <c r="D584" s="246">
        <v>18</v>
      </c>
      <c r="E584" s="245">
        <v>2.4264802957849883</v>
      </c>
      <c r="F584" s="245">
        <v>25.196995357791891</v>
      </c>
      <c r="G584" s="245">
        <v>23.741051127773844</v>
      </c>
      <c r="H584" s="245">
        <v>28.087</v>
      </c>
      <c r="I584" s="86"/>
      <c r="J584" s="259">
        <f t="shared" si="35"/>
        <v>25.196995357791891</v>
      </c>
      <c r="K584" s="258"/>
      <c r="L584" s="258"/>
      <c r="M584" s="260">
        <v>42265</v>
      </c>
    </row>
    <row r="585" spans="2:13" ht="14.25">
      <c r="B585" s="322"/>
      <c r="C585" s="246"/>
      <c r="D585" s="246">
        <v>19</v>
      </c>
      <c r="E585" s="245">
        <v>2.2461359350824539</v>
      </c>
      <c r="F585" s="245">
        <v>25.32828183343187</v>
      </c>
      <c r="G585" s="245">
        <v>24.784289463487568</v>
      </c>
      <c r="H585" s="245">
        <v>28.9</v>
      </c>
      <c r="I585" s="86"/>
      <c r="J585" s="259">
        <f t="shared" si="35"/>
        <v>25.32828183343187</v>
      </c>
      <c r="K585" s="258"/>
      <c r="L585" s="258"/>
      <c r="M585" s="260">
        <v>42266</v>
      </c>
    </row>
    <row r="586" spans="2:13" ht="14.25">
      <c r="B586" s="322"/>
      <c r="C586" s="246"/>
      <c r="D586" s="246">
        <v>20</v>
      </c>
      <c r="E586" s="245">
        <v>2.1962988987156877</v>
      </c>
      <c r="F586" s="245">
        <v>25.761539477543074</v>
      </c>
      <c r="G586" s="245">
        <v>26.135638658182913</v>
      </c>
      <c r="H586" s="245">
        <v>29.693999999999999</v>
      </c>
      <c r="I586" s="86"/>
      <c r="J586" s="259">
        <f t="shared" si="35"/>
        <v>25.761539477543074</v>
      </c>
      <c r="K586" s="258"/>
      <c r="L586" s="258"/>
      <c r="M586" s="260">
        <v>42267</v>
      </c>
    </row>
    <row r="587" spans="2:13" ht="14.25">
      <c r="B587" s="322"/>
      <c r="C587" s="246"/>
      <c r="D587" s="246">
        <v>21</v>
      </c>
      <c r="E587" s="245">
        <v>2.2413159804097798</v>
      </c>
      <c r="F587" s="245">
        <v>25.396634394133333</v>
      </c>
      <c r="G587" s="245">
        <v>26.386894293699285</v>
      </c>
      <c r="H587" s="245">
        <v>29.064</v>
      </c>
      <c r="I587" s="86"/>
      <c r="J587" s="259">
        <f t="shared" si="35"/>
        <v>25.396634394133333</v>
      </c>
      <c r="K587" s="258"/>
      <c r="L587" s="258"/>
      <c r="M587" s="260">
        <v>42268</v>
      </c>
    </row>
    <row r="588" spans="2:13" ht="14.25">
      <c r="B588" s="322"/>
      <c r="C588" s="246"/>
      <c r="D588" s="246">
        <v>22</v>
      </c>
      <c r="E588" s="245">
        <v>2.5810826393475783</v>
      </c>
      <c r="F588" s="245">
        <v>24.875330549672995</v>
      </c>
      <c r="G588" s="245">
        <v>24.86520080969348</v>
      </c>
      <c r="H588" s="245">
        <v>30.445</v>
      </c>
      <c r="I588" s="86"/>
      <c r="J588" s="259">
        <f t="shared" si="35"/>
        <v>24.875330549672995</v>
      </c>
      <c r="K588" s="258"/>
      <c r="L588" s="258"/>
      <c r="M588" s="260">
        <v>42269</v>
      </c>
    </row>
    <row r="589" spans="2:13" ht="14.25">
      <c r="B589" s="322"/>
      <c r="C589" s="246"/>
      <c r="D589" s="246">
        <v>23</v>
      </c>
      <c r="E589" s="245">
        <v>2.7771570248540809</v>
      </c>
      <c r="F589" s="245">
        <v>24.37079508722195</v>
      </c>
      <c r="G589" s="245">
        <v>26.774749588606539</v>
      </c>
      <c r="H589" s="245">
        <v>31.041</v>
      </c>
      <c r="I589" s="86"/>
      <c r="J589" s="259">
        <f t="shared" si="35"/>
        <v>24.37079508722195</v>
      </c>
      <c r="K589" s="258"/>
      <c r="L589" s="258"/>
      <c r="M589" s="260">
        <v>42270</v>
      </c>
    </row>
    <row r="590" spans="2:13" ht="14.25">
      <c r="B590" s="322"/>
      <c r="C590" s="246"/>
      <c r="D590" s="246">
        <v>24</v>
      </c>
      <c r="E590" s="245">
        <v>2.2610539392225086</v>
      </c>
      <c r="F590" s="245">
        <v>24.62522358053814</v>
      </c>
      <c r="G590" s="245">
        <v>27.454133798534695</v>
      </c>
      <c r="H590" s="245">
        <v>28.353000000000002</v>
      </c>
      <c r="I590" s="86"/>
      <c r="J590" s="259">
        <f t="shared" si="35"/>
        <v>24.62522358053814</v>
      </c>
      <c r="K590" s="258"/>
      <c r="L590" s="258"/>
      <c r="M590" s="260">
        <v>42271</v>
      </c>
    </row>
    <row r="591" spans="2:13" ht="14.25">
      <c r="B591" s="322"/>
      <c r="C591" s="246"/>
      <c r="D591" s="246">
        <v>25</v>
      </c>
      <c r="E591" s="245">
        <v>1.9920618662096989</v>
      </c>
      <c r="F591" s="245">
        <v>24.036494864234523</v>
      </c>
      <c r="G591" s="245">
        <v>26.320241281257275</v>
      </c>
      <c r="H591" s="245">
        <v>26.713999999999999</v>
      </c>
      <c r="I591" s="86"/>
      <c r="J591" s="259">
        <f t="shared" si="35"/>
        <v>24.036494864234523</v>
      </c>
      <c r="K591" s="258"/>
      <c r="L591" s="258"/>
      <c r="M591" s="260">
        <v>42272</v>
      </c>
    </row>
    <row r="592" spans="2:13" ht="14.25">
      <c r="B592" s="322"/>
      <c r="C592" s="246"/>
      <c r="D592" s="246">
        <v>26</v>
      </c>
      <c r="E592" s="245">
        <v>2.1568670896989799</v>
      </c>
      <c r="F592" s="245">
        <v>24.048948215344737</v>
      </c>
      <c r="G592" s="245">
        <v>25.308533196341156</v>
      </c>
      <c r="H592" s="245">
        <v>27.6</v>
      </c>
      <c r="I592" s="86"/>
      <c r="J592" s="259">
        <f t="shared" si="35"/>
        <v>24.048948215344737</v>
      </c>
      <c r="K592" s="258"/>
      <c r="L592" s="258"/>
      <c r="M592" s="260">
        <v>42273</v>
      </c>
    </row>
    <row r="593" spans="2:13" ht="14.25">
      <c r="B593" s="322"/>
      <c r="C593" s="246"/>
      <c r="D593" s="246">
        <v>27</v>
      </c>
      <c r="E593" s="245">
        <v>2.5686123272135268</v>
      </c>
      <c r="F593" s="245">
        <v>24.058551939246009</v>
      </c>
      <c r="G593" s="245">
        <v>25.707275673113266</v>
      </c>
      <c r="H593" s="245">
        <v>28.376999999999999</v>
      </c>
      <c r="I593" s="86"/>
      <c r="J593" s="259">
        <f t="shared" si="35"/>
        <v>24.058551939246009</v>
      </c>
      <c r="K593" s="258"/>
      <c r="L593" s="258"/>
      <c r="M593" s="260">
        <v>42274</v>
      </c>
    </row>
    <row r="594" spans="2:13" ht="14.25">
      <c r="B594" s="322"/>
      <c r="C594" s="246"/>
      <c r="D594" s="246">
        <v>28</v>
      </c>
      <c r="E594" s="245">
        <v>2.370379445756742</v>
      </c>
      <c r="F594" s="245">
        <v>24.029556171014971</v>
      </c>
      <c r="G594" s="245">
        <v>27.282283310790259</v>
      </c>
      <c r="H594" s="245">
        <v>28.661000000000001</v>
      </c>
      <c r="I594" s="86"/>
      <c r="J594" s="259">
        <f t="shared" si="35"/>
        <v>24.029556171014971</v>
      </c>
      <c r="K594" s="258"/>
      <c r="L594" s="258"/>
      <c r="M594" s="260">
        <v>42275</v>
      </c>
    </row>
    <row r="595" spans="2:13" ht="14.25">
      <c r="B595" s="322"/>
      <c r="C595" s="246"/>
      <c r="D595" s="246">
        <v>29</v>
      </c>
      <c r="E595" s="245">
        <v>2.4654574128990299</v>
      </c>
      <c r="F595" s="245">
        <v>24.079523221009072</v>
      </c>
      <c r="G595" s="245">
        <v>26.675950223864579</v>
      </c>
      <c r="H595" s="245">
        <v>28.343</v>
      </c>
      <c r="I595" s="86"/>
      <c r="J595" s="259">
        <f t="shared" si="35"/>
        <v>24.079523221009072</v>
      </c>
      <c r="K595" s="258"/>
      <c r="L595" s="258"/>
      <c r="M595" s="260">
        <v>42276</v>
      </c>
    </row>
    <row r="596" spans="2:13" ht="14.25">
      <c r="B596" s="322"/>
      <c r="C596" s="246"/>
      <c r="D596" s="246">
        <v>30</v>
      </c>
      <c r="E596" s="245">
        <v>2.0325516284019933</v>
      </c>
      <c r="F596" s="245">
        <v>23.977175480289784</v>
      </c>
      <c r="G596" s="245">
        <v>24.774772333993791</v>
      </c>
      <c r="H596" s="245">
        <v>28.064</v>
      </c>
      <c r="I596" s="86"/>
      <c r="J596" s="259">
        <f t="shared" si="35"/>
        <v>23.977175480289784</v>
      </c>
      <c r="K596" s="258">
        <v>40</v>
      </c>
      <c r="L596" s="258"/>
      <c r="M596" s="260">
        <v>42277</v>
      </c>
    </row>
    <row r="597" spans="2:13" ht="14.25">
      <c r="B597" s="322"/>
      <c r="C597" s="246">
        <v>10</v>
      </c>
      <c r="D597" s="246">
        <v>1</v>
      </c>
      <c r="E597" s="245">
        <v>2.1248811717117952</v>
      </c>
      <c r="F597" s="245">
        <v>24.175286200956062</v>
      </c>
      <c r="G597" s="245">
        <v>24.71374329392788</v>
      </c>
      <c r="H597" s="245">
        <v>26.021999999999998</v>
      </c>
      <c r="I597" s="86"/>
      <c r="J597" s="259">
        <f t="shared" si="35"/>
        <v>24.175286200956062</v>
      </c>
      <c r="K597" s="258"/>
      <c r="L597" s="258"/>
      <c r="M597" s="260">
        <v>42278</v>
      </c>
    </row>
    <row r="598" spans="2:13" ht="14.25">
      <c r="B598" s="322"/>
      <c r="C598" s="246"/>
      <c r="D598" s="246">
        <v>2</v>
      </c>
      <c r="E598" s="245">
        <v>2.3223058818019235</v>
      </c>
      <c r="F598" s="245">
        <v>24.195168970790856</v>
      </c>
      <c r="G598" s="245">
        <v>26.736709714499263</v>
      </c>
      <c r="H598" s="245">
        <v>24.742999999999999</v>
      </c>
      <c r="I598" s="86"/>
      <c r="J598" s="259">
        <f t="shared" si="35"/>
        <v>24.195168970790856</v>
      </c>
      <c r="K598" s="258"/>
      <c r="L598" s="258"/>
      <c r="M598" s="260">
        <v>42279</v>
      </c>
    </row>
    <row r="599" spans="2:13" ht="14.25">
      <c r="B599" s="322"/>
      <c r="C599" s="246"/>
      <c r="D599" s="246">
        <v>3</v>
      </c>
      <c r="E599" s="245">
        <v>2.1418656554459954</v>
      </c>
      <c r="F599" s="245">
        <v>23.939112444725161</v>
      </c>
      <c r="G599" s="245">
        <v>27.025400711316699</v>
      </c>
      <c r="H599" s="245">
        <v>25.288</v>
      </c>
      <c r="I599" s="86"/>
      <c r="J599" s="259">
        <f t="shared" si="35"/>
        <v>23.939112444725161</v>
      </c>
      <c r="K599" s="258"/>
      <c r="L599" s="258"/>
      <c r="M599" s="260">
        <v>42280</v>
      </c>
    </row>
    <row r="600" spans="2:13" ht="14.25">
      <c r="B600" s="322"/>
      <c r="C600" s="246"/>
      <c r="D600" s="246">
        <v>4</v>
      </c>
      <c r="E600" s="245">
        <v>2.5164341820885485</v>
      </c>
      <c r="F600" s="245">
        <v>23.407063171849121</v>
      </c>
      <c r="G600" s="245">
        <v>27.018955918636557</v>
      </c>
      <c r="H600" s="245">
        <v>26.501000000000001</v>
      </c>
      <c r="I600" s="86"/>
      <c r="J600" s="259">
        <f t="shared" si="35"/>
        <v>23.407063171849121</v>
      </c>
      <c r="K600" s="258"/>
      <c r="L600" s="258"/>
      <c r="M600" s="260">
        <v>42281</v>
      </c>
    </row>
    <row r="601" spans="2:13" ht="14.25">
      <c r="B601" s="322"/>
      <c r="C601" s="246"/>
      <c r="D601" s="246">
        <v>5</v>
      </c>
      <c r="E601" s="245">
        <v>2.6160399611167806</v>
      </c>
      <c r="F601" s="245">
        <v>23.016395472179283</v>
      </c>
      <c r="G601" s="245">
        <v>27.093931061368011</v>
      </c>
      <c r="H601" s="245">
        <v>27.12</v>
      </c>
      <c r="I601" s="86"/>
      <c r="J601" s="259">
        <f t="shared" si="35"/>
        <v>23.016395472179283</v>
      </c>
      <c r="K601" s="258"/>
      <c r="L601" s="258"/>
      <c r="M601" s="260">
        <v>42282</v>
      </c>
    </row>
    <row r="602" spans="2:13" ht="14.25">
      <c r="B602" s="322"/>
      <c r="C602" s="246"/>
      <c r="D602" s="246">
        <v>6</v>
      </c>
      <c r="E602" s="245">
        <v>2.5947290441212614</v>
      </c>
      <c r="F602" s="245">
        <v>22.808284534970699</v>
      </c>
      <c r="G602" s="245">
        <v>26.354542016637307</v>
      </c>
      <c r="H602" s="245">
        <v>25.379000000000001</v>
      </c>
      <c r="I602" s="86"/>
      <c r="J602" s="259">
        <f t="shared" si="35"/>
        <v>22.808284534970699</v>
      </c>
      <c r="K602" s="258"/>
      <c r="L602" s="258"/>
      <c r="M602" s="260">
        <v>42283</v>
      </c>
    </row>
    <row r="603" spans="2:13" ht="14.25">
      <c r="B603" s="322"/>
      <c r="C603" s="246"/>
      <c r="D603" s="246">
        <v>7</v>
      </c>
      <c r="E603" s="245">
        <v>2.4445340813031273</v>
      </c>
      <c r="F603" s="245">
        <v>22.81278212068683</v>
      </c>
      <c r="G603" s="245">
        <v>24.981104325217164</v>
      </c>
      <c r="H603" s="245">
        <v>22.001000000000001</v>
      </c>
      <c r="I603" s="86"/>
      <c r="J603" s="259">
        <f t="shared" si="35"/>
        <v>22.001000000000001</v>
      </c>
      <c r="K603" s="258"/>
      <c r="L603" s="258"/>
      <c r="M603" s="260">
        <v>42284</v>
      </c>
    </row>
    <row r="604" spans="2:13" ht="14.25">
      <c r="B604" s="322"/>
      <c r="C604" s="246"/>
      <c r="D604" s="246">
        <v>8</v>
      </c>
      <c r="E604" s="245">
        <v>2.7157236477873958</v>
      </c>
      <c r="F604" s="245">
        <v>22.674144185473647</v>
      </c>
      <c r="G604" s="245">
        <v>25.568433976821659</v>
      </c>
      <c r="H604" s="245">
        <v>21.335000000000001</v>
      </c>
      <c r="I604" s="86"/>
      <c r="J604" s="259">
        <f t="shared" si="35"/>
        <v>21.335000000000001</v>
      </c>
      <c r="K604" s="258"/>
      <c r="L604" s="258"/>
      <c r="M604" s="260">
        <v>42285</v>
      </c>
    </row>
    <row r="605" spans="2:13" ht="14.25">
      <c r="B605" s="322"/>
      <c r="C605" s="246"/>
      <c r="D605" s="246">
        <v>9</v>
      </c>
      <c r="E605" s="245">
        <v>2.7016098145527208</v>
      </c>
      <c r="F605" s="245">
        <v>22.225194897423993</v>
      </c>
      <c r="G605" s="245">
        <v>25.675032631854592</v>
      </c>
      <c r="H605" s="245">
        <v>19.835999999999999</v>
      </c>
      <c r="I605" s="86"/>
      <c r="J605" s="259">
        <f t="shared" si="35"/>
        <v>19.835999999999999</v>
      </c>
      <c r="K605" s="258"/>
      <c r="L605" s="258"/>
      <c r="M605" s="260">
        <v>42286</v>
      </c>
    </row>
    <row r="606" spans="2:13" ht="14.25">
      <c r="B606" s="322"/>
      <c r="C606" s="246"/>
      <c r="D606" s="246">
        <v>10</v>
      </c>
      <c r="E606" s="245">
        <v>2.70521336022711</v>
      </c>
      <c r="F606" s="245">
        <v>22.385970286103792</v>
      </c>
      <c r="G606" s="245">
        <v>26.182667420862906</v>
      </c>
      <c r="H606" s="245">
        <v>23.053000000000001</v>
      </c>
      <c r="I606" s="86"/>
      <c r="J606" s="259">
        <f t="shared" si="35"/>
        <v>22.385970286103792</v>
      </c>
      <c r="K606" s="258"/>
      <c r="L606" s="258"/>
      <c r="M606" s="260">
        <v>42287</v>
      </c>
    </row>
    <row r="607" spans="2:13" ht="14.25">
      <c r="B607" s="322"/>
      <c r="C607" s="246"/>
      <c r="D607" s="246">
        <v>11</v>
      </c>
      <c r="E607" s="245">
        <v>2.6184014247961627</v>
      </c>
      <c r="F607" s="245">
        <v>22.451550780469066</v>
      </c>
      <c r="G607" s="245">
        <v>26.47078892823119</v>
      </c>
      <c r="H607" s="245">
        <v>23.507999999999999</v>
      </c>
      <c r="I607" s="86"/>
      <c r="J607" s="259">
        <f t="shared" si="35"/>
        <v>22.451550780469066</v>
      </c>
      <c r="K607" s="258"/>
      <c r="L607" s="258"/>
      <c r="M607" s="260">
        <v>42288</v>
      </c>
    </row>
    <row r="608" spans="2:13" ht="14.25">
      <c r="B608" s="322"/>
      <c r="C608" s="246"/>
      <c r="D608" s="246">
        <v>12</v>
      </c>
      <c r="E608" s="245">
        <v>2.637792471870223</v>
      </c>
      <c r="F608" s="245">
        <v>21.963955194379849</v>
      </c>
      <c r="G608" s="245">
        <v>26.623089187159096</v>
      </c>
      <c r="H608" s="245">
        <v>25.859000000000002</v>
      </c>
      <c r="I608" s="86"/>
      <c r="J608" s="259">
        <f t="shared" si="35"/>
        <v>21.963955194379849</v>
      </c>
      <c r="K608" s="258"/>
      <c r="L608" s="258"/>
      <c r="M608" s="260">
        <v>42289</v>
      </c>
    </row>
    <row r="609" spans="2:13" ht="14.25">
      <c r="B609" s="322"/>
      <c r="C609" s="246"/>
      <c r="D609" s="246">
        <v>13</v>
      </c>
      <c r="E609" s="245">
        <v>2.5241704865888988</v>
      </c>
      <c r="F609" s="245">
        <v>21.541647426783289</v>
      </c>
      <c r="G609" s="245">
        <v>26.874420955502277</v>
      </c>
      <c r="H609" s="245">
        <v>26.866</v>
      </c>
      <c r="I609" s="86"/>
      <c r="J609" s="259">
        <f t="shared" si="35"/>
        <v>21.541647426783289</v>
      </c>
      <c r="K609" s="258"/>
      <c r="L609" s="258"/>
      <c r="M609" s="260">
        <v>42290</v>
      </c>
    </row>
    <row r="610" spans="2:13" ht="14.25">
      <c r="B610" s="322"/>
      <c r="C610" s="246"/>
      <c r="D610" s="246">
        <v>14</v>
      </c>
      <c r="E610" s="245">
        <v>2.3695924850066667</v>
      </c>
      <c r="F610" s="245">
        <v>21.488718056149533</v>
      </c>
      <c r="G610" s="245">
        <v>27.159481217624872</v>
      </c>
      <c r="H610" s="245">
        <v>21.303000000000001</v>
      </c>
      <c r="I610" s="86"/>
      <c r="J610" s="259">
        <f t="shared" si="35"/>
        <v>21.303000000000001</v>
      </c>
      <c r="K610" s="258"/>
      <c r="L610" s="261" t="s">
        <v>159</v>
      </c>
      <c r="M610" s="260">
        <v>42291</v>
      </c>
    </row>
    <row r="611" spans="2:13" ht="14.25">
      <c r="B611" s="322">
        <v>42644</v>
      </c>
      <c r="C611" s="246"/>
      <c r="D611" s="246">
        <v>15</v>
      </c>
      <c r="E611" s="245">
        <v>2.2461936907586013</v>
      </c>
      <c r="F611" s="245">
        <v>21.168858451142128</v>
      </c>
      <c r="G611" s="245">
        <v>28.114356757620417</v>
      </c>
      <c r="H611" s="245">
        <v>20.105</v>
      </c>
      <c r="I611" s="86"/>
      <c r="J611" s="259">
        <f t="shared" si="35"/>
        <v>20.105</v>
      </c>
      <c r="K611" s="258"/>
      <c r="L611" s="258"/>
      <c r="M611" s="260">
        <v>42292</v>
      </c>
    </row>
    <row r="612" spans="2:13" ht="14.25">
      <c r="B612" s="322"/>
      <c r="C612" s="246"/>
      <c r="D612" s="246">
        <v>16</v>
      </c>
      <c r="E612" s="245">
        <v>2.2209908730631258</v>
      </c>
      <c r="F612" s="245">
        <v>21.388940109160263</v>
      </c>
      <c r="G612" s="245">
        <v>26.1335539833056</v>
      </c>
      <c r="H612" s="245">
        <v>21.677</v>
      </c>
      <c r="I612" s="86"/>
      <c r="J612" s="259">
        <f t="shared" si="35"/>
        <v>21.388940109160263</v>
      </c>
      <c r="K612" s="258"/>
      <c r="L612" s="258"/>
      <c r="M612" s="260">
        <v>42293</v>
      </c>
    </row>
    <row r="613" spans="2:13" ht="14.25">
      <c r="B613" s="322"/>
      <c r="C613" s="246"/>
      <c r="D613" s="246">
        <v>17</v>
      </c>
      <c r="E613" s="245">
        <v>2.1208849483342367</v>
      </c>
      <c r="F613" s="245">
        <v>21.094400161351995</v>
      </c>
      <c r="G613" s="245">
        <v>23.255535688171978</v>
      </c>
      <c r="H613" s="245">
        <v>22.462</v>
      </c>
      <c r="I613" s="86"/>
      <c r="J613" s="259">
        <f t="shared" si="35"/>
        <v>21.094400161351995</v>
      </c>
      <c r="K613" s="258"/>
      <c r="L613" s="258"/>
      <c r="M613" s="260">
        <v>42294</v>
      </c>
    </row>
    <row r="614" spans="2:13" ht="14.25">
      <c r="B614" s="322"/>
      <c r="C614" s="246"/>
      <c r="D614" s="246">
        <v>18</v>
      </c>
      <c r="E614" s="245">
        <v>2.168745248355048</v>
      </c>
      <c r="F614" s="245">
        <v>20.979134086275572</v>
      </c>
      <c r="G614" s="245">
        <v>19.696073153152696</v>
      </c>
      <c r="H614" s="245">
        <v>20.065999999999999</v>
      </c>
      <c r="I614" s="86"/>
      <c r="J614" s="259">
        <f t="shared" si="35"/>
        <v>20.065999999999999</v>
      </c>
      <c r="K614" s="258"/>
      <c r="L614" s="258"/>
      <c r="M614" s="260">
        <v>42295</v>
      </c>
    </row>
    <row r="615" spans="2:13" ht="14.25">
      <c r="B615" s="322"/>
      <c r="C615" s="246"/>
      <c r="D615" s="246">
        <v>19</v>
      </c>
      <c r="E615" s="245">
        <v>2.1875597961494648</v>
      </c>
      <c r="F615" s="245">
        <v>20.790086018782393</v>
      </c>
      <c r="G615" s="245">
        <v>19.500053721437489</v>
      </c>
      <c r="H615" s="245">
        <v>20.672000000000001</v>
      </c>
      <c r="I615" s="86"/>
      <c r="J615" s="259">
        <f t="shared" si="35"/>
        <v>20.672000000000001</v>
      </c>
      <c r="K615" s="258"/>
      <c r="L615" s="258"/>
      <c r="M615" s="260">
        <v>42296</v>
      </c>
    </row>
    <row r="616" spans="2:13" ht="14.25">
      <c r="B616" s="322"/>
      <c r="C616" s="246"/>
      <c r="D616" s="246">
        <v>20</v>
      </c>
      <c r="E616" s="245">
        <v>2.2160587074060731</v>
      </c>
      <c r="F616" s="245">
        <v>20.59671660520754</v>
      </c>
      <c r="G616" s="245">
        <v>22.951009860332128</v>
      </c>
      <c r="H616" s="245">
        <v>21.256</v>
      </c>
      <c r="I616" s="86"/>
      <c r="J616" s="259">
        <f t="shared" si="35"/>
        <v>20.59671660520754</v>
      </c>
      <c r="K616" s="258"/>
      <c r="L616" s="258"/>
      <c r="M616" s="260">
        <v>42297</v>
      </c>
    </row>
    <row r="617" spans="2:13" ht="14.25">
      <c r="B617" s="322"/>
      <c r="C617" s="246"/>
      <c r="D617" s="246">
        <v>21</v>
      </c>
      <c r="E617" s="245">
        <v>2.5464947074279256</v>
      </c>
      <c r="F617" s="245">
        <v>20.370749119123133</v>
      </c>
      <c r="G617" s="245">
        <v>23.057959668397235</v>
      </c>
      <c r="H617" s="245">
        <v>22.984000000000002</v>
      </c>
      <c r="I617" s="86"/>
      <c r="J617" s="259">
        <f t="shared" si="35"/>
        <v>20.370749119123133</v>
      </c>
      <c r="K617" s="258"/>
      <c r="L617" s="258"/>
      <c r="M617" s="260">
        <v>42298</v>
      </c>
    </row>
    <row r="618" spans="2:13" ht="14.25">
      <c r="B618" s="322"/>
      <c r="C618" s="246"/>
      <c r="D618" s="246">
        <v>22</v>
      </c>
      <c r="E618" s="245">
        <v>2.8317142658971801</v>
      </c>
      <c r="F618" s="245">
        <v>20.424493927492534</v>
      </c>
      <c r="G618" s="245">
        <v>20.718116374890617</v>
      </c>
      <c r="H618" s="245">
        <v>22.472000000000001</v>
      </c>
      <c r="I618" s="86"/>
      <c r="J618" s="259">
        <f t="shared" si="35"/>
        <v>20.424493927492534</v>
      </c>
      <c r="K618" s="258"/>
      <c r="L618" s="258"/>
      <c r="M618" s="260">
        <v>42299</v>
      </c>
    </row>
    <row r="619" spans="2:13" ht="14.25">
      <c r="B619" s="322"/>
      <c r="C619" s="246"/>
      <c r="D619" s="246">
        <v>23</v>
      </c>
      <c r="E619" s="245">
        <v>2.7143033088599711</v>
      </c>
      <c r="F619" s="245">
        <v>20.478333388148986</v>
      </c>
      <c r="G619" s="245">
        <v>22.07534449671585</v>
      </c>
      <c r="H619" s="245">
        <v>21.716999999999999</v>
      </c>
      <c r="I619" s="86"/>
      <c r="J619" s="259">
        <f t="shared" si="35"/>
        <v>20.478333388148986</v>
      </c>
      <c r="K619" s="258"/>
      <c r="L619" s="258"/>
      <c r="M619" s="260">
        <v>42300</v>
      </c>
    </row>
    <row r="620" spans="2:13" ht="14.25">
      <c r="B620" s="322"/>
      <c r="C620" s="246"/>
      <c r="D620" s="246">
        <v>24</v>
      </c>
      <c r="E620" s="245">
        <v>2.6502554856663849</v>
      </c>
      <c r="F620" s="245">
        <v>20.336398179549782</v>
      </c>
      <c r="G620" s="245">
        <v>24.83260588443293</v>
      </c>
      <c r="H620" s="245">
        <v>23.727</v>
      </c>
      <c r="I620" s="86"/>
      <c r="J620" s="259">
        <f t="shared" si="35"/>
        <v>20.336398179549782</v>
      </c>
      <c r="K620" s="258"/>
      <c r="L620" s="258"/>
      <c r="M620" s="260">
        <v>42301</v>
      </c>
    </row>
    <row r="621" spans="2:13" ht="14.25">
      <c r="B621" s="322"/>
      <c r="C621" s="246"/>
      <c r="D621" s="246">
        <v>25</v>
      </c>
      <c r="E621" s="245">
        <v>2.9266728334818986</v>
      </c>
      <c r="F621" s="245">
        <v>20.187104582482995</v>
      </c>
      <c r="G621" s="245">
        <v>25.228316068893488</v>
      </c>
      <c r="H621" s="245">
        <v>23.384</v>
      </c>
      <c r="I621" s="86"/>
      <c r="J621" s="259">
        <f t="shared" si="35"/>
        <v>20.187104582482995</v>
      </c>
      <c r="K621" s="258"/>
      <c r="L621" s="258"/>
      <c r="M621" s="260">
        <v>42302</v>
      </c>
    </row>
    <row r="622" spans="2:13" ht="14.25">
      <c r="B622" s="322"/>
      <c r="C622" s="246"/>
      <c r="D622" s="246">
        <v>26</v>
      </c>
      <c r="E622" s="245">
        <v>2.7242374057363548</v>
      </c>
      <c r="F622" s="245">
        <v>20.096162772296623</v>
      </c>
      <c r="G622" s="245">
        <v>25.237413130236227</v>
      </c>
      <c r="H622" s="245">
        <v>19.588000000000001</v>
      </c>
      <c r="I622" s="86"/>
      <c r="J622" s="259">
        <f t="shared" si="35"/>
        <v>19.588000000000001</v>
      </c>
      <c r="K622" s="258"/>
      <c r="L622" s="258"/>
      <c r="M622" s="260">
        <v>42303</v>
      </c>
    </row>
    <row r="623" spans="2:13" ht="14.25">
      <c r="B623" s="322"/>
      <c r="C623" s="246"/>
      <c r="D623" s="246">
        <v>27</v>
      </c>
      <c r="E623" s="245">
        <v>2.7770185647885959</v>
      </c>
      <c r="F623" s="245">
        <v>20.289056297008607</v>
      </c>
      <c r="G623" s="245">
        <v>25.666715124018967</v>
      </c>
      <c r="H623" s="245">
        <v>15.911</v>
      </c>
      <c r="I623" s="86"/>
      <c r="J623" s="259">
        <f t="shared" si="35"/>
        <v>15.911</v>
      </c>
      <c r="K623" s="258"/>
      <c r="L623" s="258"/>
      <c r="M623" s="260">
        <v>42304</v>
      </c>
    </row>
    <row r="624" spans="2:13" ht="14.25">
      <c r="B624" s="322"/>
      <c r="C624" s="246"/>
      <c r="D624" s="246">
        <v>28</v>
      </c>
      <c r="E624" s="245">
        <v>3.0607298676697163</v>
      </c>
      <c r="F624" s="245">
        <v>20.416952173135073</v>
      </c>
      <c r="G624" s="245">
        <v>23.222934831761766</v>
      </c>
      <c r="H624" s="245">
        <v>11.737</v>
      </c>
      <c r="I624" s="86"/>
      <c r="J624" s="259">
        <f t="shared" si="35"/>
        <v>11.737</v>
      </c>
      <c r="K624" s="258"/>
      <c r="L624" s="258"/>
      <c r="M624" s="260">
        <v>42305</v>
      </c>
    </row>
    <row r="625" spans="2:13" ht="14.25">
      <c r="B625" s="322"/>
      <c r="C625" s="246"/>
      <c r="D625" s="246">
        <v>29</v>
      </c>
      <c r="E625" s="245">
        <v>3.154522385239328</v>
      </c>
      <c r="F625" s="245">
        <v>20.218806133491068</v>
      </c>
      <c r="G625" s="245">
        <v>22.254612008114989</v>
      </c>
      <c r="H625" s="245">
        <v>12.826000000000001</v>
      </c>
      <c r="I625" s="86"/>
      <c r="J625" s="259">
        <f t="shared" si="35"/>
        <v>12.826000000000001</v>
      </c>
      <c r="K625" s="258"/>
      <c r="L625" s="258"/>
      <c r="M625" s="260">
        <v>42306</v>
      </c>
    </row>
    <row r="626" spans="2:13" ht="14.25">
      <c r="B626" s="322"/>
      <c r="C626" s="246"/>
      <c r="D626" s="246">
        <v>30</v>
      </c>
      <c r="E626" s="245">
        <v>3.003496334193311</v>
      </c>
      <c r="F626" s="245">
        <v>19.573897668606108</v>
      </c>
      <c r="G626" s="245">
        <v>20.652889339697719</v>
      </c>
      <c r="H626" s="245">
        <v>13.484</v>
      </c>
      <c r="I626" s="86"/>
      <c r="J626" s="259">
        <f t="shared" si="35"/>
        <v>13.484</v>
      </c>
      <c r="K626" s="258"/>
      <c r="L626" s="258"/>
      <c r="M626" s="260">
        <v>42307</v>
      </c>
    </row>
    <row r="627" spans="2:13" ht="14.25">
      <c r="B627" s="322"/>
      <c r="C627" s="246"/>
      <c r="D627" s="246">
        <v>31</v>
      </c>
      <c r="E627" s="245">
        <v>3.0609879290217874</v>
      </c>
      <c r="F627" s="245">
        <v>19.541889354744065</v>
      </c>
      <c r="G627" s="245">
        <v>20.233702725001756</v>
      </c>
      <c r="H627" s="245">
        <v>14.138999999999999</v>
      </c>
      <c r="I627" s="86"/>
      <c r="J627" s="259">
        <f t="shared" si="35"/>
        <v>14.138999999999999</v>
      </c>
      <c r="K627" s="258">
        <v>40</v>
      </c>
      <c r="L627" s="258"/>
      <c r="M627" s="260">
        <v>42308</v>
      </c>
    </row>
    <row r="628" spans="2:13" ht="14.25">
      <c r="B628" s="322"/>
      <c r="C628" s="246">
        <v>11</v>
      </c>
      <c r="D628" s="246">
        <v>1</v>
      </c>
      <c r="E628" s="245">
        <v>2.4892928922688675</v>
      </c>
      <c r="F628" s="245">
        <v>19.119604281811789</v>
      </c>
      <c r="G628" s="245">
        <v>21.03940955486803</v>
      </c>
      <c r="H628" s="245">
        <v>16.077000000000002</v>
      </c>
      <c r="I628" s="86"/>
      <c r="J628" s="259">
        <f t="shared" si="35"/>
        <v>16.077000000000002</v>
      </c>
      <c r="K628" s="258"/>
      <c r="L628" s="258"/>
      <c r="M628" s="260">
        <v>42309</v>
      </c>
    </row>
    <row r="629" spans="2:13" ht="14.25">
      <c r="B629" s="322"/>
      <c r="C629" s="246"/>
      <c r="D629" s="246">
        <v>2</v>
      </c>
      <c r="E629" s="245">
        <v>1.9300013913152492</v>
      </c>
      <c r="F629" s="245">
        <v>18.883836077481384</v>
      </c>
      <c r="G629" s="245">
        <v>21.220185933890416</v>
      </c>
      <c r="H629" s="245">
        <v>17.678000000000001</v>
      </c>
      <c r="I629" s="86"/>
      <c r="J629" s="259">
        <f t="shared" si="35"/>
        <v>17.678000000000001</v>
      </c>
      <c r="K629" s="258"/>
      <c r="L629" s="258"/>
      <c r="M629" s="260">
        <v>42310</v>
      </c>
    </row>
    <row r="630" spans="2:13" ht="14.25">
      <c r="B630" s="322"/>
      <c r="C630" s="246"/>
      <c r="D630" s="246">
        <v>3</v>
      </c>
      <c r="E630" s="245">
        <v>2.2785752261255068</v>
      </c>
      <c r="F630" s="245">
        <v>18.932428419446481</v>
      </c>
      <c r="G630" s="245">
        <v>20.516183708828091</v>
      </c>
      <c r="H630" s="245">
        <v>17.402000000000001</v>
      </c>
      <c r="I630" s="86"/>
      <c r="J630" s="259">
        <f t="shared" si="35"/>
        <v>17.402000000000001</v>
      </c>
      <c r="K630" s="258"/>
      <c r="L630" s="258"/>
      <c r="M630" s="260">
        <v>42311</v>
      </c>
    </row>
    <row r="631" spans="2:13" ht="14.25">
      <c r="B631" s="322"/>
      <c r="C631" s="246"/>
      <c r="D631" s="246">
        <v>4</v>
      </c>
      <c r="E631" s="245">
        <v>1.9695748980743755</v>
      </c>
      <c r="F631" s="245">
        <v>18.143661333485873</v>
      </c>
      <c r="G631" s="245">
        <v>19.212967962034107</v>
      </c>
      <c r="H631" s="245">
        <v>18.138000000000002</v>
      </c>
      <c r="I631" s="86"/>
      <c r="J631" s="259">
        <f t="shared" si="35"/>
        <v>18.138000000000002</v>
      </c>
      <c r="K631" s="258"/>
      <c r="L631" s="258"/>
      <c r="M631" s="260">
        <v>42312</v>
      </c>
    </row>
    <row r="632" spans="2:13" ht="14.25">
      <c r="B632" s="322"/>
      <c r="C632" s="246"/>
      <c r="D632" s="246">
        <v>5</v>
      </c>
      <c r="E632" s="245">
        <v>2.0325093037586646</v>
      </c>
      <c r="F632" s="245">
        <v>17.369550689594874</v>
      </c>
      <c r="G632" s="245">
        <v>17.944424811953155</v>
      </c>
      <c r="H632" s="245">
        <v>14.673999999999999</v>
      </c>
      <c r="I632" s="86"/>
      <c r="J632" s="259">
        <f t="shared" si="35"/>
        <v>14.673999999999999</v>
      </c>
      <c r="K632" s="258"/>
      <c r="L632" s="258"/>
      <c r="M632" s="260">
        <v>42313</v>
      </c>
    </row>
    <row r="633" spans="2:13" ht="14.25">
      <c r="B633" s="322"/>
      <c r="C633" s="246"/>
      <c r="D633" s="246">
        <v>6</v>
      </c>
      <c r="E633" s="245">
        <v>2.1638259394877584</v>
      </c>
      <c r="F633" s="245">
        <v>17.677444028768161</v>
      </c>
      <c r="G633" s="245">
        <v>16.481459035520608</v>
      </c>
      <c r="H633" s="245">
        <v>15.542999999999999</v>
      </c>
      <c r="I633" s="86"/>
      <c r="J633" s="259">
        <f t="shared" si="35"/>
        <v>15.542999999999999</v>
      </c>
      <c r="K633" s="258"/>
      <c r="L633" s="258"/>
      <c r="M633" s="260">
        <v>42314</v>
      </c>
    </row>
    <row r="634" spans="2:13" ht="14.25">
      <c r="B634" s="322"/>
      <c r="C634" s="246"/>
      <c r="D634" s="246">
        <v>7</v>
      </c>
      <c r="E634" s="245">
        <v>2.0828916979317875</v>
      </c>
      <c r="F634" s="245">
        <v>17.684508449549195</v>
      </c>
      <c r="G634" s="245">
        <v>16.673255353702935</v>
      </c>
      <c r="H634" s="245">
        <v>17.385000000000002</v>
      </c>
      <c r="I634" s="86"/>
      <c r="J634" s="259">
        <f t="shared" si="35"/>
        <v>17.385000000000002</v>
      </c>
      <c r="K634" s="258"/>
      <c r="L634" s="258"/>
      <c r="M634" s="260">
        <v>42315</v>
      </c>
    </row>
    <row r="635" spans="2:13" ht="14.25">
      <c r="B635" s="322"/>
      <c r="C635" s="246"/>
      <c r="D635" s="246">
        <v>8</v>
      </c>
      <c r="E635" s="245">
        <v>2.0155034475227911</v>
      </c>
      <c r="F635" s="245">
        <v>17.912970213178607</v>
      </c>
      <c r="G635" s="245">
        <v>15.99905124946601</v>
      </c>
      <c r="H635" s="245">
        <v>16.393000000000001</v>
      </c>
      <c r="I635" s="86"/>
      <c r="J635" s="259">
        <f t="shared" si="35"/>
        <v>16.393000000000001</v>
      </c>
      <c r="K635" s="258"/>
      <c r="L635" s="258"/>
      <c r="M635" s="260">
        <v>42316</v>
      </c>
    </row>
    <row r="636" spans="2:13" ht="14.25">
      <c r="B636" s="322"/>
      <c r="C636" s="246"/>
      <c r="D636" s="246">
        <v>9</v>
      </c>
      <c r="E636" s="245">
        <v>1.9229881024980855</v>
      </c>
      <c r="F636" s="245">
        <v>17.42039011742488</v>
      </c>
      <c r="G636" s="245">
        <v>14.701276992684457</v>
      </c>
      <c r="H636" s="245">
        <v>15.96</v>
      </c>
      <c r="I636" s="86"/>
      <c r="J636" s="259">
        <f t="shared" si="35"/>
        <v>15.96</v>
      </c>
      <c r="K636" s="258"/>
      <c r="L636" s="258"/>
      <c r="M636" s="260">
        <v>42317</v>
      </c>
    </row>
    <row r="637" spans="2:13" ht="14.25">
      <c r="B637" s="322"/>
      <c r="C637" s="246"/>
      <c r="D637" s="246">
        <v>10</v>
      </c>
      <c r="E637" s="245">
        <v>2.5320300460542295</v>
      </c>
      <c r="F637" s="245">
        <v>17.394379807199691</v>
      </c>
      <c r="G637" s="245">
        <v>16.805645450548578</v>
      </c>
      <c r="H637" s="245">
        <v>17.945</v>
      </c>
      <c r="I637" s="86"/>
      <c r="J637" s="259">
        <f t="shared" si="35"/>
        <v>17.394379807199691</v>
      </c>
      <c r="K637" s="258"/>
      <c r="L637" s="258"/>
      <c r="M637" s="260">
        <v>42318</v>
      </c>
    </row>
    <row r="638" spans="2:13" ht="14.25">
      <c r="B638" s="322"/>
      <c r="C638" s="246"/>
      <c r="D638" s="246">
        <v>11</v>
      </c>
      <c r="E638" s="245">
        <v>2.508182184836186</v>
      </c>
      <c r="F638" s="245">
        <v>17.098452421208151</v>
      </c>
      <c r="G638" s="245">
        <v>18.615592478349665</v>
      </c>
      <c r="H638" s="245">
        <v>19.64</v>
      </c>
      <c r="I638" s="86"/>
      <c r="J638" s="259">
        <f t="shared" si="35"/>
        <v>17.098452421208151</v>
      </c>
      <c r="K638" s="258"/>
      <c r="L638" s="258"/>
      <c r="M638" s="260">
        <v>42319</v>
      </c>
    </row>
    <row r="639" spans="2:13" ht="14.25">
      <c r="B639" s="322"/>
      <c r="C639" s="246"/>
      <c r="D639" s="246">
        <v>12</v>
      </c>
      <c r="E639" s="245">
        <v>2.4288137200837951</v>
      </c>
      <c r="F639" s="245">
        <v>17.109310781222451</v>
      </c>
      <c r="G639" s="245">
        <v>19.061536355394072</v>
      </c>
      <c r="H639" s="245">
        <v>17.085000000000001</v>
      </c>
      <c r="I639" s="86"/>
      <c r="J639" s="259">
        <f t="shared" si="35"/>
        <v>17.085000000000001</v>
      </c>
      <c r="K639" s="258"/>
      <c r="L639" s="258"/>
      <c r="M639" s="260">
        <v>42320</v>
      </c>
    </row>
    <row r="640" spans="2:13" ht="14.25">
      <c r="B640" s="322"/>
      <c r="C640" s="246"/>
      <c r="D640" s="246">
        <v>13</v>
      </c>
      <c r="E640" s="245">
        <v>2.3347428555696852</v>
      </c>
      <c r="F640" s="245">
        <v>17.052077013345382</v>
      </c>
      <c r="G640" s="245">
        <v>16.372309927673335</v>
      </c>
      <c r="H640" s="245">
        <v>18.067</v>
      </c>
      <c r="I640" s="86"/>
      <c r="J640" s="259">
        <f t="shared" si="35"/>
        <v>17.052077013345382</v>
      </c>
      <c r="K640" s="258"/>
      <c r="L640" s="258"/>
      <c r="M640" s="260">
        <v>42321</v>
      </c>
    </row>
    <row r="641" spans="2:13" ht="14.25">
      <c r="B641" s="322"/>
      <c r="C641" s="246"/>
      <c r="D641" s="246">
        <v>14</v>
      </c>
      <c r="E641" s="245">
        <v>2.2867282219513911</v>
      </c>
      <c r="F641" s="245">
        <v>16.519732987268252</v>
      </c>
      <c r="G641" s="245">
        <v>15.434524812950418</v>
      </c>
      <c r="H641" s="245">
        <v>19.149000000000001</v>
      </c>
      <c r="I641" s="86"/>
      <c r="J641" s="259">
        <f t="shared" si="35"/>
        <v>16.519732987268252</v>
      </c>
      <c r="K641" s="258"/>
      <c r="L641" s="261" t="s">
        <v>160</v>
      </c>
      <c r="M641" s="260">
        <v>42322</v>
      </c>
    </row>
    <row r="642" spans="2:13" ht="14.25">
      <c r="B642" s="322">
        <v>42675</v>
      </c>
      <c r="C642" s="246"/>
      <c r="D642" s="246">
        <v>15</v>
      </c>
      <c r="E642" s="245">
        <v>2.7244265139455681</v>
      </c>
      <c r="F642" s="245">
        <v>16.04531587829894</v>
      </c>
      <c r="G642" s="245">
        <v>16.575021745112906</v>
      </c>
      <c r="H642" s="245">
        <v>19.123000000000001</v>
      </c>
      <c r="I642" s="86"/>
      <c r="J642" s="259">
        <f t="shared" si="35"/>
        <v>16.04531587829894</v>
      </c>
      <c r="K642" s="258"/>
      <c r="L642" s="258"/>
      <c r="M642" s="260">
        <v>42323</v>
      </c>
    </row>
    <row r="643" spans="2:13" ht="14.25">
      <c r="B643" s="322"/>
      <c r="C643" s="246"/>
      <c r="D643" s="246">
        <v>16</v>
      </c>
      <c r="E643" s="245">
        <v>2.7679883484188625</v>
      </c>
      <c r="F643" s="245">
        <v>15.67447918216514</v>
      </c>
      <c r="G643" s="245">
        <v>17.869278980810293</v>
      </c>
      <c r="H643" s="245">
        <v>18.600000000000001</v>
      </c>
      <c r="I643" s="86"/>
      <c r="J643" s="259">
        <f t="shared" si="35"/>
        <v>15.67447918216514</v>
      </c>
      <c r="K643" s="258"/>
      <c r="L643" s="258"/>
      <c r="M643" s="260">
        <v>42324</v>
      </c>
    </row>
    <row r="644" spans="2:13" ht="14.25">
      <c r="B644" s="322"/>
      <c r="C644" s="246"/>
      <c r="D644" s="246">
        <v>17</v>
      </c>
      <c r="E644" s="245">
        <v>2.272795325624335</v>
      </c>
      <c r="F644" s="245">
        <v>15.675584464862148</v>
      </c>
      <c r="G644" s="245">
        <v>18.581688479625132</v>
      </c>
      <c r="H644" s="245">
        <v>18.100999999999999</v>
      </c>
      <c r="I644" s="86"/>
      <c r="J644" s="259">
        <f t="shared" si="35"/>
        <v>15.675584464862148</v>
      </c>
      <c r="K644" s="258"/>
      <c r="L644" s="258"/>
      <c r="M644" s="260">
        <v>42325</v>
      </c>
    </row>
    <row r="645" spans="2:13" ht="14.25">
      <c r="B645" s="322"/>
      <c r="C645" s="246"/>
      <c r="D645" s="246">
        <v>18</v>
      </c>
      <c r="E645" s="245">
        <v>1.9286456830955361</v>
      </c>
      <c r="F645" s="245">
        <v>15.813065403042323</v>
      </c>
      <c r="G645" s="245">
        <v>18.393800325684509</v>
      </c>
      <c r="H645" s="245">
        <v>15.032999999999999</v>
      </c>
      <c r="I645" s="86"/>
      <c r="J645" s="259">
        <f t="shared" ref="J645:J688" si="36">IF(H645&gt;F645,F645,H645)</f>
        <v>15.032999999999999</v>
      </c>
      <c r="K645" s="258"/>
      <c r="L645" s="258"/>
      <c r="M645" s="260">
        <v>42326</v>
      </c>
    </row>
    <row r="646" spans="2:13" ht="14.25">
      <c r="B646" s="322"/>
      <c r="C646" s="246"/>
      <c r="D646" s="246">
        <v>19</v>
      </c>
      <c r="E646" s="245">
        <v>1.9483845304516414</v>
      </c>
      <c r="F646" s="245">
        <v>15.989402982991439</v>
      </c>
      <c r="G646" s="245">
        <v>17.962786554739679</v>
      </c>
      <c r="H646" s="245">
        <v>15.167</v>
      </c>
      <c r="I646" s="86"/>
      <c r="J646" s="259">
        <f t="shared" si="36"/>
        <v>15.167</v>
      </c>
      <c r="K646" s="258"/>
      <c r="L646" s="258"/>
      <c r="M646" s="260">
        <v>42327</v>
      </c>
    </row>
    <row r="647" spans="2:13" ht="14.25">
      <c r="B647" s="322"/>
      <c r="C647" s="246"/>
      <c r="D647" s="246">
        <v>20</v>
      </c>
      <c r="E647" s="245">
        <v>2.4658564147848869</v>
      </c>
      <c r="F647" s="245">
        <v>15.628954932194983</v>
      </c>
      <c r="G647" s="245">
        <v>18.742932288090355</v>
      </c>
      <c r="H647" s="245">
        <v>13.97</v>
      </c>
      <c r="I647" s="86"/>
      <c r="J647" s="259">
        <f t="shared" si="36"/>
        <v>13.97</v>
      </c>
      <c r="K647" s="258"/>
      <c r="L647" s="258"/>
      <c r="M647" s="260">
        <v>42328</v>
      </c>
    </row>
    <row r="648" spans="2:13" ht="14.25">
      <c r="B648" s="322"/>
      <c r="C648" s="246"/>
      <c r="D648" s="246">
        <v>21</v>
      </c>
      <c r="E648" s="245">
        <v>2.7203288010904583</v>
      </c>
      <c r="F648" s="245">
        <v>15.131223278039515</v>
      </c>
      <c r="G648" s="245">
        <v>19.255887990853349</v>
      </c>
      <c r="H648" s="245">
        <v>15.355</v>
      </c>
      <c r="I648" s="86"/>
      <c r="J648" s="259">
        <f t="shared" si="36"/>
        <v>15.131223278039515</v>
      </c>
      <c r="K648" s="258"/>
      <c r="L648" s="258"/>
      <c r="M648" s="260">
        <v>42329</v>
      </c>
    </row>
    <row r="649" spans="2:13" ht="14.25">
      <c r="B649" s="322"/>
      <c r="C649" s="246"/>
      <c r="D649" s="246">
        <v>22</v>
      </c>
      <c r="E649" s="245">
        <v>2.3884057941178005</v>
      </c>
      <c r="F649" s="245">
        <v>14.910870464973135</v>
      </c>
      <c r="G649" s="245">
        <v>19.115102774641496</v>
      </c>
      <c r="H649" s="245">
        <v>14.97</v>
      </c>
      <c r="I649" s="86"/>
      <c r="J649" s="259">
        <f t="shared" si="36"/>
        <v>14.910870464973135</v>
      </c>
      <c r="K649" s="258"/>
      <c r="L649" s="258"/>
      <c r="M649" s="260">
        <v>42330</v>
      </c>
    </row>
    <row r="650" spans="2:13" ht="14.25">
      <c r="B650" s="322"/>
      <c r="C650" s="246"/>
      <c r="D650" s="246">
        <v>23</v>
      </c>
      <c r="E650" s="245">
        <v>2.1116297413136711</v>
      </c>
      <c r="F650" s="245">
        <v>14.938921380578496</v>
      </c>
      <c r="G650" s="245">
        <v>19.868363157011949</v>
      </c>
      <c r="H650" s="245">
        <v>14.064</v>
      </c>
      <c r="I650" s="86"/>
      <c r="J650" s="259">
        <f t="shared" si="36"/>
        <v>14.064</v>
      </c>
      <c r="K650" s="258"/>
      <c r="L650" s="258"/>
      <c r="M650" s="260">
        <v>42331</v>
      </c>
    </row>
    <row r="651" spans="2:13" ht="14.25">
      <c r="B651" s="322"/>
      <c r="C651" s="246"/>
      <c r="D651" s="246">
        <v>24</v>
      </c>
      <c r="E651" s="245">
        <v>1.879600308367106</v>
      </c>
      <c r="F651" s="245">
        <v>14.770264111342065</v>
      </c>
      <c r="G651" s="245">
        <v>19.610345619069228</v>
      </c>
      <c r="H651" s="245">
        <v>14.587999999999999</v>
      </c>
      <c r="I651" s="86"/>
      <c r="J651" s="259">
        <f t="shared" si="36"/>
        <v>14.587999999999999</v>
      </c>
      <c r="K651" s="258"/>
      <c r="L651" s="258"/>
      <c r="M651" s="260">
        <v>42332</v>
      </c>
    </row>
    <row r="652" spans="2:13" ht="14.25">
      <c r="B652" s="322"/>
      <c r="C652" s="246"/>
      <c r="D652" s="246">
        <v>25</v>
      </c>
      <c r="E652" s="245">
        <v>1.943169478546928</v>
      </c>
      <c r="F652" s="245">
        <v>14.800948260047978</v>
      </c>
      <c r="G652" s="245">
        <v>16.565630932600428</v>
      </c>
      <c r="H652" s="245">
        <v>15.538</v>
      </c>
      <c r="I652" s="86"/>
      <c r="J652" s="259">
        <f t="shared" si="36"/>
        <v>14.800948260047978</v>
      </c>
      <c r="K652" s="258"/>
      <c r="L652" s="258"/>
      <c r="M652" s="260">
        <v>42333</v>
      </c>
    </row>
    <row r="653" spans="2:13" ht="14.25">
      <c r="B653" s="322"/>
      <c r="C653" s="246"/>
      <c r="D653" s="246">
        <v>26</v>
      </c>
      <c r="E653" s="245">
        <v>2.5446641776931456</v>
      </c>
      <c r="F653" s="245">
        <v>14.67445562204531</v>
      </c>
      <c r="G653" s="245">
        <v>14.910295500467722</v>
      </c>
      <c r="H653" s="245">
        <v>14.255000000000001</v>
      </c>
      <c r="I653" s="86"/>
      <c r="J653" s="259">
        <f t="shared" si="36"/>
        <v>14.255000000000001</v>
      </c>
      <c r="K653" s="258"/>
      <c r="L653" s="258"/>
      <c r="M653" s="260">
        <v>42334</v>
      </c>
    </row>
    <row r="654" spans="2:13" ht="14.25">
      <c r="B654" s="322"/>
      <c r="C654" s="246"/>
      <c r="D654" s="246">
        <v>27</v>
      </c>
      <c r="E654" s="245">
        <v>2.5855648769910142</v>
      </c>
      <c r="F654" s="245">
        <v>14.340976446165918</v>
      </c>
      <c r="G654" s="245">
        <v>13.80875231788967</v>
      </c>
      <c r="H654" s="245">
        <v>15.481999999999999</v>
      </c>
      <c r="I654" s="86"/>
      <c r="J654" s="259">
        <f t="shared" si="36"/>
        <v>14.340976446165918</v>
      </c>
      <c r="K654" s="258"/>
      <c r="L654" s="258"/>
      <c r="M654" s="260">
        <v>42335</v>
      </c>
    </row>
    <row r="655" spans="2:13" ht="14.25">
      <c r="B655" s="322"/>
      <c r="C655" s="246"/>
      <c r="D655" s="246">
        <v>28</v>
      </c>
      <c r="E655" s="245">
        <v>2.1279806548864197</v>
      </c>
      <c r="F655" s="245">
        <v>14.156862989608287</v>
      </c>
      <c r="G655" s="245">
        <v>13.779970157909226</v>
      </c>
      <c r="H655" s="245">
        <v>16.765000000000001</v>
      </c>
      <c r="I655" s="86"/>
      <c r="J655" s="259">
        <f t="shared" si="36"/>
        <v>14.156862989608287</v>
      </c>
      <c r="K655" s="258"/>
      <c r="L655" s="258"/>
      <c r="M655" s="260">
        <v>42336</v>
      </c>
    </row>
    <row r="656" spans="2:13" ht="14.25">
      <c r="B656" s="322"/>
      <c r="C656" s="246"/>
      <c r="D656" s="246">
        <v>29</v>
      </c>
      <c r="E656" s="245">
        <v>2.2611566830528904</v>
      </c>
      <c r="F656" s="245">
        <v>13.908253697772034</v>
      </c>
      <c r="G656" s="245">
        <v>12.592252979308723</v>
      </c>
      <c r="H656" s="245">
        <v>15.712999999999999</v>
      </c>
      <c r="I656" s="86"/>
      <c r="J656" s="259">
        <f t="shared" si="36"/>
        <v>13.908253697772034</v>
      </c>
      <c r="K656" s="258"/>
      <c r="L656" s="258"/>
      <c r="M656" s="260">
        <v>42337</v>
      </c>
    </row>
    <row r="657" spans="2:13" ht="14.25">
      <c r="B657" s="322"/>
      <c r="C657" s="246"/>
      <c r="D657" s="246">
        <v>30</v>
      </c>
      <c r="E657" s="245">
        <v>2.3343531190568849</v>
      </c>
      <c r="F657" s="245">
        <v>14.033911244405578</v>
      </c>
      <c r="G657" s="245">
        <v>11.698240403749756</v>
      </c>
      <c r="H657" s="245">
        <v>15.071999999999999</v>
      </c>
      <c r="I657" s="86"/>
      <c r="J657" s="259">
        <f t="shared" si="36"/>
        <v>14.033911244405578</v>
      </c>
      <c r="K657" s="258">
        <v>40</v>
      </c>
      <c r="L657" s="258"/>
      <c r="M657" s="260">
        <v>42338</v>
      </c>
    </row>
    <row r="658" spans="2:13" ht="14.25">
      <c r="B658" s="322"/>
      <c r="C658" s="246">
        <v>12</v>
      </c>
      <c r="D658" s="246">
        <v>1</v>
      </c>
      <c r="E658" s="245">
        <v>2.2209979998293732</v>
      </c>
      <c r="F658" s="245">
        <v>13.744068572886038</v>
      </c>
      <c r="G658" s="245">
        <v>10.591584462700514</v>
      </c>
      <c r="H658" s="245">
        <v>15.007</v>
      </c>
      <c r="I658" s="86"/>
      <c r="J658" s="259">
        <f t="shared" si="36"/>
        <v>13.744068572886038</v>
      </c>
      <c r="K658" s="258"/>
      <c r="L658" s="258"/>
      <c r="M658" s="260">
        <v>42339</v>
      </c>
    </row>
    <row r="659" spans="2:13" ht="14.25">
      <c r="B659" s="322"/>
      <c r="C659" s="246"/>
      <c r="D659" s="246">
        <v>2</v>
      </c>
      <c r="E659" s="245">
        <v>2.1827266304267674</v>
      </c>
      <c r="F659" s="245">
        <v>13.942268841092599</v>
      </c>
      <c r="G659" s="245">
        <v>9.624119620172582</v>
      </c>
      <c r="H659" s="245">
        <v>16.608000000000001</v>
      </c>
      <c r="I659" s="86"/>
      <c r="J659" s="259">
        <f t="shared" si="36"/>
        <v>13.942268841092599</v>
      </c>
      <c r="K659" s="258"/>
      <c r="L659" s="258"/>
      <c r="M659" s="260">
        <v>42340</v>
      </c>
    </row>
    <row r="660" spans="2:13" ht="14.25">
      <c r="B660" s="322"/>
      <c r="C660" s="246"/>
      <c r="D660" s="246">
        <v>3</v>
      </c>
      <c r="E660" s="245">
        <v>2.1498654882575625</v>
      </c>
      <c r="F660" s="245">
        <v>13.691451896992449</v>
      </c>
      <c r="G660" s="245">
        <v>11.113268133959215</v>
      </c>
      <c r="H660" s="245">
        <v>16.856999999999999</v>
      </c>
      <c r="I660" s="86"/>
      <c r="J660" s="259">
        <f t="shared" si="36"/>
        <v>13.691451896992449</v>
      </c>
      <c r="K660" s="258"/>
      <c r="L660" s="258"/>
      <c r="M660" s="260">
        <v>42341</v>
      </c>
    </row>
    <row r="661" spans="2:13" ht="14.25">
      <c r="B661" s="322"/>
      <c r="C661" s="246"/>
      <c r="D661" s="246">
        <v>4</v>
      </c>
      <c r="E661" s="245">
        <v>2.5095631094699788</v>
      </c>
      <c r="F661" s="245">
        <v>13.950153642144798</v>
      </c>
      <c r="G661" s="245">
        <v>12.728770935372129</v>
      </c>
      <c r="H661" s="245">
        <v>18.702000000000002</v>
      </c>
      <c r="I661" s="86"/>
      <c r="J661" s="259">
        <f t="shared" si="36"/>
        <v>13.950153642144798</v>
      </c>
      <c r="K661" s="258"/>
      <c r="L661" s="258"/>
      <c r="M661" s="260">
        <v>42342</v>
      </c>
    </row>
    <row r="662" spans="2:13" ht="14.25">
      <c r="B662" s="322"/>
      <c r="C662" s="246"/>
      <c r="D662" s="246">
        <v>5</v>
      </c>
      <c r="E662" s="245">
        <v>2.0339046031594239</v>
      </c>
      <c r="F662" s="245">
        <v>13.917147191547905</v>
      </c>
      <c r="G662" s="245">
        <v>12.657902194748894</v>
      </c>
      <c r="H662" s="245">
        <v>18.132000000000001</v>
      </c>
      <c r="I662" s="86"/>
      <c r="J662" s="259">
        <f t="shared" si="36"/>
        <v>13.917147191547905</v>
      </c>
      <c r="K662" s="258"/>
      <c r="L662" s="258"/>
      <c r="M662" s="260">
        <v>42343</v>
      </c>
    </row>
    <row r="663" spans="2:13" ht="14.25">
      <c r="B663" s="322"/>
      <c r="C663" s="246"/>
      <c r="D663" s="246">
        <v>6</v>
      </c>
      <c r="E663" s="245">
        <v>2.0720982058492683</v>
      </c>
      <c r="F663" s="245">
        <v>13.83951396649563</v>
      </c>
      <c r="G663" s="245">
        <v>12.704494507905004</v>
      </c>
      <c r="H663" s="245">
        <v>17.536000000000001</v>
      </c>
      <c r="I663" s="86"/>
      <c r="J663" s="259">
        <f t="shared" si="36"/>
        <v>13.83951396649563</v>
      </c>
      <c r="K663" s="258"/>
      <c r="L663" s="258"/>
      <c r="M663" s="260">
        <v>42344</v>
      </c>
    </row>
    <row r="664" spans="2:13" ht="14.25">
      <c r="B664" s="322"/>
      <c r="C664" s="246"/>
      <c r="D664" s="246">
        <v>7</v>
      </c>
      <c r="E664" s="245">
        <v>1.8769889510197393</v>
      </c>
      <c r="F664" s="245">
        <v>13.880181260762646</v>
      </c>
      <c r="G664" s="245">
        <v>13.587316525744191</v>
      </c>
      <c r="H664" s="245">
        <v>15.574999999999999</v>
      </c>
      <c r="I664" s="86"/>
      <c r="J664" s="259">
        <f t="shared" si="36"/>
        <v>13.880181260762646</v>
      </c>
      <c r="K664" s="258"/>
      <c r="L664" s="258"/>
      <c r="M664" s="260">
        <v>42345</v>
      </c>
    </row>
    <row r="665" spans="2:13" ht="14.25">
      <c r="B665" s="322"/>
      <c r="C665" s="246"/>
      <c r="D665" s="246">
        <v>8</v>
      </c>
      <c r="E665" s="245">
        <v>1.8937142030377478</v>
      </c>
      <c r="F665" s="245">
        <v>13.779084456601963</v>
      </c>
      <c r="G665" s="245">
        <v>14.263000243986122</v>
      </c>
      <c r="H665" s="245">
        <v>16.094999999999999</v>
      </c>
      <c r="I665" s="86"/>
      <c r="J665" s="259">
        <f t="shared" si="36"/>
        <v>13.779084456601963</v>
      </c>
      <c r="K665" s="258"/>
      <c r="L665" s="258"/>
      <c r="M665" s="260">
        <v>42346</v>
      </c>
    </row>
    <row r="666" spans="2:13" ht="14.25">
      <c r="B666" s="322"/>
      <c r="C666" s="246"/>
      <c r="D666" s="246">
        <v>9</v>
      </c>
      <c r="E666" s="245">
        <v>2.1008463510035398</v>
      </c>
      <c r="F666" s="245">
        <v>13.452796832365021</v>
      </c>
      <c r="G666" s="245">
        <v>14.429658581481174</v>
      </c>
      <c r="H666" s="245">
        <v>17.827000000000002</v>
      </c>
      <c r="I666" s="86"/>
      <c r="J666" s="259">
        <f t="shared" si="36"/>
        <v>13.452796832365021</v>
      </c>
      <c r="K666" s="258"/>
      <c r="L666" s="258"/>
      <c r="M666" s="260">
        <v>42347</v>
      </c>
    </row>
    <row r="667" spans="2:13" ht="14.25">
      <c r="B667" s="322"/>
      <c r="C667" s="246"/>
      <c r="D667" s="246">
        <v>10</v>
      </c>
      <c r="E667" s="245">
        <v>1.9182434304635101</v>
      </c>
      <c r="F667" s="245">
        <v>13.445685219435516</v>
      </c>
      <c r="G667" s="245">
        <v>16.071897190712122</v>
      </c>
      <c r="H667" s="245">
        <v>16.398</v>
      </c>
      <c r="I667" s="86"/>
      <c r="J667" s="259">
        <f t="shared" si="36"/>
        <v>13.445685219435516</v>
      </c>
      <c r="K667" s="258"/>
      <c r="L667" s="258"/>
      <c r="M667" s="260">
        <v>42348</v>
      </c>
    </row>
    <row r="668" spans="2:13" ht="14.25">
      <c r="B668" s="322"/>
      <c r="C668" s="246"/>
      <c r="D668" s="246">
        <v>11</v>
      </c>
      <c r="E668" s="245">
        <v>1.8167724323615009</v>
      </c>
      <c r="F668" s="245">
        <v>13.621595756127</v>
      </c>
      <c r="G668" s="245">
        <v>13.938055135490963</v>
      </c>
      <c r="H668" s="245">
        <v>15.028</v>
      </c>
      <c r="I668" s="86"/>
      <c r="J668" s="259">
        <f t="shared" si="36"/>
        <v>13.621595756127</v>
      </c>
      <c r="K668" s="258"/>
      <c r="L668" s="258"/>
      <c r="M668" s="260">
        <v>42349</v>
      </c>
    </row>
    <row r="669" spans="2:13" ht="14.25">
      <c r="B669" s="322"/>
      <c r="C669" s="246"/>
      <c r="D669" s="246">
        <v>12</v>
      </c>
      <c r="E669" s="245">
        <v>1.8661448475404279</v>
      </c>
      <c r="F669" s="245">
        <v>13.919897820469853</v>
      </c>
      <c r="G669" s="245">
        <v>11.526803134619904</v>
      </c>
      <c r="H669" s="245">
        <v>14.294</v>
      </c>
      <c r="I669" s="86"/>
      <c r="J669" s="259">
        <f t="shared" si="36"/>
        <v>13.919897820469853</v>
      </c>
      <c r="K669" s="258"/>
      <c r="L669" s="258"/>
      <c r="M669" s="260">
        <v>42350</v>
      </c>
    </row>
    <row r="670" spans="2:13" ht="14.25">
      <c r="B670" s="322"/>
      <c r="C670" s="246"/>
      <c r="D670" s="246">
        <v>13</v>
      </c>
      <c r="E670" s="245">
        <v>2.1189552327235393</v>
      </c>
      <c r="F670" s="245">
        <v>13.677288050873859</v>
      </c>
      <c r="G670" s="245">
        <v>13.124446111950423</v>
      </c>
      <c r="H670" s="245">
        <v>12.558999999999999</v>
      </c>
      <c r="I670" s="86"/>
      <c r="J670" s="259">
        <f t="shared" si="36"/>
        <v>12.558999999999999</v>
      </c>
      <c r="K670" s="258"/>
      <c r="L670" s="258"/>
      <c r="M670" s="260">
        <v>42351</v>
      </c>
    </row>
    <row r="671" spans="2:13" ht="14.25">
      <c r="B671" s="322"/>
      <c r="C671" s="246"/>
      <c r="D671" s="246">
        <v>14</v>
      </c>
      <c r="E671" s="245">
        <v>2.9236607344761238</v>
      </c>
      <c r="F671" s="245">
        <v>13.186359305633003</v>
      </c>
      <c r="G671" s="245">
        <v>14.776784072666594</v>
      </c>
      <c r="H671" s="245">
        <v>13.474</v>
      </c>
      <c r="I671" s="86"/>
      <c r="J671" s="259">
        <f t="shared" si="36"/>
        <v>13.186359305633003</v>
      </c>
      <c r="K671" s="258"/>
      <c r="L671" s="261" t="s">
        <v>161</v>
      </c>
      <c r="M671" s="260">
        <v>42352</v>
      </c>
    </row>
    <row r="672" spans="2:13" ht="14.25">
      <c r="B672" s="322">
        <v>42705</v>
      </c>
      <c r="C672" s="246"/>
      <c r="D672" s="246">
        <v>15</v>
      </c>
      <c r="E672" s="245">
        <v>2.9689321163875566</v>
      </c>
      <c r="F672" s="245">
        <v>12.412338886700542</v>
      </c>
      <c r="G672" s="245">
        <v>14.46651554328308</v>
      </c>
      <c r="H672" s="245">
        <v>15.009</v>
      </c>
      <c r="I672" s="86"/>
      <c r="J672" s="259">
        <f t="shared" si="36"/>
        <v>12.412338886700542</v>
      </c>
      <c r="K672" s="258"/>
      <c r="L672" s="258"/>
      <c r="M672" s="260">
        <v>42353</v>
      </c>
    </row>
    <row r="673" spans="2:13" ht="14.25">
      <c r="B673" s="322"/>
      <c r="C673" s="246"/>
      <c r="D673" s="246">
        <v>16</v>
      </c>
      <c r="E673" s="245">
        <v>2.828994654742675</v>
      </c>
      <c r="F673" s="245">
        <v>12.41851850520314</v>
      </c>
      <c r="G673" s="245">
        <v>12.552203527843348</v>
      </c>
      <c r="H673" s="245">
        <v>14.895</v>
      </c>
      <c r="I673" s="86"/>
      <c r="J673" s="259">
        <f t="shared" si="36"/>
        <v>12.41851850520314</v>
      </c>
      <c r="K673" s="258"/>
      <c r="L673" s="258"/>
      <c r="M673" s="260">
        <v>42354</v>
      </c>
    </row>
    <row r="674" spans="2:13" ht="14.25">
      <c r="B674" s="322"/>
      <c r="C674" s="246"/>
      <c r="D674" s="246">
        <v>17</v>
      </c>
      <c r="E674" s="245">
        <v>2.3699759076031732</v>
      </c>
      <c r="F674" s="245">
        <v>12.799042246668876</v>
      </c>
      <c r="G674" s="245">
        <v>11.830531074745123</v>
      </c>
      <c r="H674" s="245">
        <v>13.504</v>
      </c>
      <c r="I674" s="86"/>
      <c r="J674" s="259">
        <f t="shared" si="36"/>
        <v>12.799042246668876</v>
      </c>
      <c r="K674" s="258"/>
      <c r="L674" s="258"/>
      <c r="M674" s="260">
        <v>42355</v>
      </c>
    </row>
    <row r="675" spans="2:13" ht="14.25">
      <c r="B675" s="322"/>
      <c r="C675" s="246"/>
      <c r="D675" s="246">
        <v>18</v>
      </c>
      <c r="E675" s="245">
        <v>2.2571377173563651</v>
      </c>
      <c r="F675" s="245">
        <v>12.794545858446446</v>
      </c>
      <c r="G675" s="245">
        <v>12.044833427887271</v>
      </c>
      <c r="H675" s="245">
        <v>13.516</v>
      </c>
      <c r="I675" s="86"/>
      <c r="J675" s="259">
        <f t="shared" si="36"/>
        <v>12.794545858446446</v>
      </c>
      <c r="K675" s="258"/>
      <c r="L675" s="258"/>
      <c r="M675" s="260">
        <v>42356</v>
      </c>
    </row>
    <row r="676" spans="2:13" ht="14.25">
      <c r="B676" s="322"/>
      <c r="C676" s="246"/>
      <c r="D676" s="246">
        <v>19</v>
      </c>
      <c r="E676" s="245">
        <v>2.0858366450062937</v>
      </c>
      <c r="F676" s="245">
        <v>12.926201668926629</v>
      </c>
      <c r="G676" s="245">
        <v>13.204940332582837</v>
      </c>
      <c r="H676" s="245">
        <v>14.611000000000001</v>
      </c>
      <c r="I676" s="86"/>
      <c r="J676" s="259">
        <f t="shared" si="36"/>
        <v>12.926201668926629</v>
      </c>
      <c r="K676" s="258"/>
      <c r="L676" s="258"/>
      <c r="M676" s="260">
        <v>42357</v>
      </c>
    </row>
    <row r="677" spans="2:13" ht="14.25">
      <c r="B677" s="322"/>
      <c r="C677" s="246"/>
      <c r="D677" s="246">
        <v>20</v>
      </c>
      <c r="E677" s="245">
        <v>2.3489957431052835</v>
      </c>
      <c r="F677" s="245">
        <v>13.143977298168435</v>
      </c>
      <c r="G677" s="245">
        <v>13.035147296736046</v>
      </c>
      <c r="H677" s="245">
        <v>15.038</v>
      </c>
      <c r="I677" s="86"/>
      <c r="J677" s="259">
        <f t="shared" si="36"/>
        <v>13.143977298168435</v>
      </c>
      <c r="K677" s="258"/>
      <c r="L677" s="258"/>
      <c r="M677" s="260">
        <v>42358</v>
      </c>
    </row>
    <row r="678" spans="2:13" ht="14.25">
      <c r="B678" s="322"/>
      <c r="C678" s="246"/>
      <c r="D678" s="246">
        <v>21</v>
      </c>
      <c r="E678" s="245">
        <v>2.1561365983688217</v>
      </c>
      <c r="F678" s="245">
        <v>13.291205843076536</v>
      </c>
      <c r="G678" s="245">
        <v>14.418603651633205</v>
      </c>
      <c r="H678" s="245">
        <v>15.355</v>
      </c>
      <c r="I678" s="86"/>
      <c r="J678" s="259">
        <f t="shared" si="36"/>
        <v>13.291205843076536</v>
      </c>
      <c r="K678" s="258"/>
      <c r="L678" s="258"/>
      <c r="M678" s="260">
        <v>42359</v>
      </c>
    </row>
    <row r="679" spans="2:13" ht="14.25">
      <c r="B679" s="322"/>
      <c r="C679" s="246"/>
      <c r="D679" s="246">
        <v>22</v>
      </c>
      <c r="E679" s="245">
        <v>2.1645239216414334</v>
      </c>
      <c r="F679" s="245">
        <v>13.389703231341326</v>
      </c>
      <c r="G679" s="245">
        <v>14.649244076308332</v>
      </c>
      <c r="H679" s="245">
        <v>16.23</v>
      </c>
      <c r="I679" s="86"/>
      <c r="J679" s="259">
        <f t="shared" si="36"/>
        <v>13.389703231341326</v>
      </c>
      <c r="K679" s="258"/>
      <c r="L679" s="258"/>
      <c r="M679" s="260">
        <v>42360</v>
      </c>
    </row>
    <row r="680" spans="2:13" ht="14.25">
      <c r="B680" s="322"/>
      <c r="C680" s="246"/>
      <c r="D680" s="246">
        <v>23</v>
      </c>
      <c r="E680" s="245">
        <v>2.6575750800189577</v>
      </c>
      <c r="F680" s="245">
        <v>12.968690472219041</v>
      </c>
      <c r="G680" s="245">
        <v>13.992083062703314</v>
      </c>
      <c r="H680" s="245">
        <v>15.865</v>
      </c>
      <c r="I680" s="86"/>
      <c r="J680" s="259">
        <f t="shared" si="36"/>
        <v>12.968690472219041</v>
      </c>
      <c r="K680" s="258"/>
      <c r="L680" s="258"/>
      <c r="M680" s="260">
        <v>42361</v>
      </c>
    </row>
    <row r="681" spans="2:13" ht="14.25">
      <c r="B681" s="322"/>
      <c r="C681" s="246"/>
      <c r="D681" s="246">
        <v>24</v>
      </c>
      <c r="E681" s="245">
        <v>2.4972655368113417</v>
      </c>
      <c r="F681" s="245">
        <v>12.983061211372851</v>
      </c>
      <c r="G681" s="245">
        <v>13.469799512268468</v>
      </c>
      <c r="H681" s="245">
        <v>15.63</v>
      </c>
      <c r="I681" s="86"/>
      <c r="J681" s="259">
        <f t="shared" si="36"/>
        <v>12.983061211372851</v>
      </c>
      <c r="K681" s="258"/>
      <c r="L681" s="258"/>
      <c r="M681" s="260">
        <v>42362</v>
      </c>
    </row>
    <row r="682" spans="2:13" ht="14.25">
      <c r="B682" s="322"/>
      <c r="C682" s="246"/>
      <c r="D682" s="246">
        <v>25</v>
      </c>
      <c r="E682" s="245">
        <v>2.4157489250219868</v>
      </c>
      <c r="F682" s="245">
        <v>12.751712769114178</v>
      </c>
      <c r="G682" s="245">
        <v>12.500487610310657</v>
      </c>
      <c r="H682" s="245">
        <v>14.877000000000001</v>
      </c>
      <c r="I682" s="86"/>
      <c r="J682" s="259">
        <f t="shared" si="36"/>
        <v>12.751712769114178</v>
      </c>
      <c r="K682" s="258"/>
      <c r="L682" s="258"/>
      <c r="M682" s="260">
        <v>42363</v>
      </c>
    </row>
    <row r="683" spans="2:13" ht="14.25">
      <c r="B683" s="322"/>
      <c r="C683" s="246"/>
      <c r="D683" s="246">
        <v>26</v>
      </c>
      <c r="E683" s="245">
        <v>2.4554800726927986</v>
      </c>
      <c r="F683" s="245">
        <v>12.599996076037964</v>
      </c>
      <c r="G683" s="245">
        <v>12.770163424279062</v>
      </c>
      <c r="H683" s="245">
        <v>14.718999999999999</v>
      </c>
      <c r="I683" s="86"/>
      <c r="J683" s="259">
        <f t="shared" si="36"/>
        <v>12.599996076037964</v>
      </c>
      <c r="K683" s="258"/>
      <c r="L683" s="258"/>
      <c r="M683" s="260">
        <v>42364</v>
      </c>
    </row>
    <row r="684" spans="2:13" ht="14.25">
      <c r="B684" s="322"/>
      <c r="C684" s="246"/>
      <c r="D684" s="246">
        <v>27</v>
      </c>
      <c r="E684" s="245">
        <v>1.8592970128700539</v>
      </c>
      <c r="F684" s="245">
        <v>12.650013043017395</v>
      </c>
      <c r="G684" s="245">
        <v>12.870543456310191</v>
      </c>
      <c r="H684" s="245">
        <v>13.34</v>
      </c>
      <c r="I684" s="86"/>
      <c r="J684" s="259">
        <f t="shared" si="36"/>
        <v>12.650013043017395</v>
      </c>
      <c r="K684" s="258"/>
      <c r="L684" s="258"/>
      <c r="M684" s="260">
        <v>42365</v>
      </c>
    </row>
    <row r="685" spans="2:13" ht="14.25">
      <c r="B685" s="322"/>
      <c r="C685" s="246"/>
      <c r="D685" s="246">
        <v>28</v>
      </c>
      <c r="E685" s="245">
        <v>1.8237787714100975</v>
      </c>
      <c r="F685" s="245">
        <v>12.562729879315926</v>
      </c>
      <c r="G685" s="245">
        <v>15.076187747752734</v>
      </c>
      <c r="H685" s="245">
        <v>13.43</v>
      </c>
      <c r="I685" s="86"/>
      <c r="J685" s="259">
        <f t="shared" si="36"/>
        <v>12.562729879315926</v>
      </c>
      <c r="K685" s="258"/>
      <c r="L685" s="258"/>
      <c r="M685" s="260">
        <v>42366</v>
      </c>
    </row>
    <row r="686" spans="2:13" ht="14.25">
      <c r="B686" s="322"/>
      <c r="C686" s="246"/>
      <c r="D686" s="246">
        <v>29</v>
      </c>
      <c r="E686" s="245">
        <v>2.0448801222393378</v>
      </c>
      <c r="F686" s="245">
        <v>12.820668376735732</v>
      </c>
      <c r="G686" s="245">
        <v>16.820794532260628</v>
      </c>
      <c r="H686" s="245">
        <v>13.569000000000001</v>
      </c>
      <c r="I686" s="86"/>
      <c r="J686" s="259">
        <f t="shared" si="36"/>
        <v>12.820668376735732</v>
      </c>
      <c r="K686" s="258"/>
      <c r="L686" s="258"/>
      <c r="M686" s="260">
        <v>42367</v>
      </c>
    </row>
    <row r="687" spans="2:13" ht="14.25">
      <c r="B687" s="322"/>
      <c r="C687" s="246"/>
      <c r="D687" s="246">
        <v>30</v>
      </c>
      <c r="E687" s="245">
        <v>2.0086493422014349</v>
      </c>
      <c r="F687" s="245">
        <v>13.293839484626174</v>
      </c>
      <c r="G687" s="245">
        <v>18.767609842759622</v>
      </c>
      <c r="H687" s="245">
        <v>14.818</v>
      </c>
      <c r="I687" s="86"/>
      <c r="J687" s="259">
        <f t="shared" si="36"/>
        <v>13.293839484626174</v>
      </c>
      <c r="K687" s="258"/>
      <c r="L687" s="258"/>
      <c r="M687" s="260">
        <v>42368</v>
      </c>
    </row>
    <row r="688" spans="2:13" ht="14.25">
      <c r="B688" s="322"/>
      <c r="C688" s="253"/>
      <c r="D688" s="253">
        <v>31</v>
      </c>
      <c r="E688" s="254">
        <v>2.0711995198390962</v>
      </c>
      <c r="F688" s="254">
        <v>13.139912480790862</v>
      </c>
      <c r="G688" s="254">
        <v>16.008457393643585</v>
      </c>
      <c r="H688" s="254">
        <v>15.519</v>
      </c>
      <c r="I688" s="86"/>
      <c r="J688" s="259">
        <f t="shared" si="36"/>
        <v>13.139912480790862</v>
      </c>
      <c r="K688" s="258"/>
      <c r="L688" s="258"/>
      <c r="M688" s="260">
        <v>42369</v>
      </c>
    </row>
    <row r="689" spans="2:26" ht="14.25">
      <c r="B689" s="322"/>
      <c r="I689" s="86"/>
      <c r="J689" s="259"/>
      <c r="K689" s="258"/>
      <c r="L689" s="258"/>
      <c r="M689" s="260"/>
    </row>
    <row r="690" spans="2:26" ht="12.75">
      <c r="I690" s="137" t="s">
        <v>162</v>
      </c>
      <c r="J690" s="137"/>
      <c r="K690" s="137"/>
      <c r="L690" s="137"/>
      <c r="M690" s="137"/>
      <c r="N690" s="71"/>
      <c r="O690" s="71"/>
      <c r="P690" s="71"/>
      <c r="Q690" s="71"/>
      <c r="R690" s="71"/>
      <c r="S690" s="71"/>
      <c r="T690" s="71"/>
      <c r="U690" s="71"/>
      <c r="V690" s="71"/>
    </row>
    <row r="691" spans="2:26" ht="12.75">
      <c r="C691" s="224" t="s">
        <v>216</v>
      </c>
      <c r="D691"/>
      <c r="E691"/>
      <c r="F691"/>
      <c r="G691"/>
      <c r="H691"/>
      <c r="I691" s="137"/>
      <c r="J691" s="137" t="s">
        <v>163</v>
      </c>
      <c r="K691" s="137" t="s">
        <v>164</v>
      </c>
      <c r="L691" s="137" t="s">
        <v>165</v>
      </c>
      <c r="M691" s="137" t="s">
        <v>166</v>
      </c>
      <c r="N691" s="71"/>
      <c r="O691" s="71"/>
      <c r="P691" s="71" t="s">
        <v>327</v>
      </c>
      <c r="Q691" s="71" t="s">
        <v>24</v>
      </c>
      <c r="R691" s="71" t="s">
        <v>25</v>
      </c>
      <c r="S691" s="71" t="s">
        <v>169</v>
      </c>
      <c r="T691" s="71"/>
      <c r="U691" s="71"/>
      <c r="V691" s="71"/>
    </row>
    <row r="692" spans="2:26" ht="12.75">
      <c r="C692" s="255"/>
      <c r="D692" s="255" t="s">
        <v>163</v>
      </c>
      <c r="E692" s="255" t="s">
        <v>164</v>
      </c>
      <c r="F692" s="255" t="s">
        <v>165</v>
      </c>
      <c r="G692" s="255" t="s">
        <v>166</v>
      </c>
      <c r="H692"/>
      <c r="I692" s="137">
        <v>2011</v>
      </c>
      <c r="J692" s="382">
        <v>102.94475</v>
      </c>
      <c r="K692" s="382">
        <v>111.39533333333333</v>
      </c>
      <c r="L692" s="382">
        <v>91.90325</v>
      </c>
      <c r="M692" s="382">
        <v>85.03983333333332</v>
      </c>
      <c r="N692" s="71"/>
      <c r="O692" s="71" t="s">
        <v>163</v>
      </c>
      <c r="P692" s="376">
        <f>N709</f>
        <v>-1.6674530647163843</v>
      </c>
      <c r="Q692" s="376">
        <f>P692-R709</f>
        <v>3.0346504814793285E-2</v>
      </c>
      <c r="R692" s="376">
        <f>R709-V709</f>
        <v>-0.4995394866989411</v>
      </c>
      <c r="S692" s="376">
        <f>V709</f>
        <v>-1.1982600828322365</v>
      </c>
      <c r="T692" s="376">
        <f>P692-SUM(Q692:S692)</f>
        <v>0</v>
      </c>
      <c r="U692" s="71"/>
      <c r="V692" s="71"/>
    </row>
    <row r="693" spans="2:26" ht="12.75">
      <c r="C693" s="167">
        <v>2012</v>
      </c>
      <c r="D693" s="168">
        <f t="shared" ref="D693:G698" si="37">((J693/J692)-1)*100</f>
        <v>-3.2892239121794287</v>
      </c>
      <c r="E693" s="168">
        <f t="shared" si="37"/>
        <v>-4.1351971656502506</v>
      </c>
      <c r="F693" s="168">
        <f t="shared" si="37"/>
        <v>-4.0960647927757439</v>
      </c>
      <c r="G693" s="168">
        <f t="shared" si="37"/>
        <v>5.4351980150478818</v>
      </c>
      <c r="H693"/>
      <c r="I693" s="137">
        <v>2012</v>
      </c>
      <c r="J693" s="382">
        <v>99.558666666666667</v>
      </c>
      <c r="K693" s="382">
        <v>106.78891666666668</v>
      </c>
      <c r="L693" s="382">
        <v>88.138833333333324</v>
      </c>
      <c r="M693" s="382">
        <v>89.66191666666667</v>
      </c>
      <c r="N693" s="71"/>
      <c r="O693" s="71" t="s">
        <v>164</v>
      </c>
      <c r="P693" s="376">
        <f>O709</f>
        <v>-2.3252099054141384</v>
      </c>
      <c r="Q693" s="376">
        <f>P693-S709</f>
        <v>2.3164035811140682E-2</v>
      </c>
      <c r="R693" s="376">
        <f>S709-W709</f>
        <v>-0.17695541722637653</v>
      </c>
      <c r="S693" s="376">
        <f>W709</f>
        <v>-2.1714185239989026</v>
      </c>
      <c r="T693" s="376">
        <f t="shared" ref="T693:T695" si="38">P693-SUM(Q693:S693)</f>
        <v>0</v>
      </c>
      <c r="U693" s="71"/>
      <c r="V693" s="71"/>
    </row>
    <row r="694" spans="2:26" ht="12.75">
      <c r="C694" s="167">
        <v>2013</v>
      </c>
      <c r="D694" s="168">
        <f t="shared" si="37"/>
        <v>-1.0063580602391764</v>
      </c>
      <c r="E694" s="168">
        <f t="shared" si="37"/>
        <v>1.3361249255735341</v>
      </c>
      <c r="F694" s="168">
        <f t="shared" si="37"/>
        <v>-4.9767128753311347</v>
      </c>
      <c r="G694" s="168">
        <f t="shared" si="37"/>
        <v>-6.2090649783492431</v>
      </c>
      <c r="H694"/>
      <c r="I694" s="137">
        <v>2013</v>
      </c>
      <c r="J694" s="382">
        <v>98.556750000000008</v>
      </c>
      <c r="K694" s="382">
        <v>108.21574999999997</v>
      </c>
      <c r="L694" s="382">
        <v>83.752416666666676</v>
      </c>
      <c r="M694" s="382">
        <v>84.094749999999991</v>
      </c>
      <c r="N694" s="71"/>
      <c r="O694" s="71" t="s">
        <v>165</v>
      </c>
      <c r="P694" s="376">
        <f>P709</f>
        <v>-0.59577696156474236</v>
      </c>
      <c r="Q694" s="376">
        <f>P694-T709</f>
        <v>6.2991980928051028E-2</v>
      </c>
      <c r="R694" s="376">
        <f>T709-X709</f>
        <v>-1.1055119340841912</v>
      </c>
      <c r="S694" s="376">
        <f>X709</f>
        <v>0.44674299159139785</v>
      </c>
      <c r="T694" s="376">
        <f t="shared" si="38"/>
        <v>0</v>
      </c>
      <c r="U694" s="71"/>
      <c r="V694" s="71"/>
    </row>
    <row r="695" spans="2:26" ht="12.75">
      <c r="C695" s="167">
        <v>2014</v>
      </c>
      <c r="D695" s="168">
        <f t="shared" si="37"/>
        <v>2.8018544307383042</v>
      </c>
      <c r="E695" s="168">
        <f t="shared" si="37"/>
        <v>4.3469488806697321</v>
      </c>
      <c r="F695" s="168">
        <f t="shared" si="37"/>
        <v>-1.135788121536796</v>
      </c>
      <c r="G695" s="168">
        <f t="shared" si="37"/>
        <v>2.2279432822302825</v>
      </c>
      <c r="H695"/>
      <c r="I695" s="137">
        <v>2014</v>
      </c>
      <c r="J695" s="382">
        <v>101.31816666666668</v>
      </c>
      <c r="K695" s="382">
        <v>112.91983333333332</v>
      </c>
      <c r="L695" s="382">
        <v>82.801166666666674</v>
      </c>
      <c r="M695" s="382">
        <v>85.968333333333348</v>
      </c>
      <c r="N695" s="71"/>
      <c r="O695" s="71" t="s">
        <v>166</v>
      </c>
      <c r="P695" s="376">
        <f>Q709</f>
        <v>0.38669521447149968</v>
      </c>
      <c r="Q695" s="376">
        <f>P695-U709</f>
        <v>2.8990168845055564E-3</v>
      </c>
      <c r="R695" s="376">
        <f>U709-Y709</f>
        <v>-1.9931272404512645</v>
      </c>
      <c r="S695" s="376">
        <f>Y709</f>
        <v>2.3769234380382587</v>
      </c>
      <c r="T695" s="376">
        <f t="shared" si="38"/>
        <v>0</v>
      </c>
      <c r="U695" s="71"/>
      <c r="V695" s="71"/>
    </row>
    <row r="696" spans="2:26" ht="12.75">
      <c r="C696" s="167">
        <v>2015</v>
      </c>
      <c r="D696" s="168">
        <f t="shared" si="37"/>
        <v>2.6478469639369839</v>
      </c>
      <c r="E696" s="168">
        <f t="shared" si="37"/>
        <v>2.8375587990890461</v>
      </c>
      <c r="F696" s="168">
        <f t="shared" si="37"/>
        <v>1.0921746271690846</v>
      </c>
      <c r="G696" s="168">
        <f t="shared" si="37"/>
        <v>5.341404780830139</v>
      </c>
      <c r="H696"/>
      <c r="I696" s="137">
        <v>2015</v>
      </c>
      <c r="J696" s="383">
        <v>104.00091666666663</v>
      </c>
      <c r="K696" s="383">
        <v>116.12400000000001</v>
      </c>
      <c r="L696" s="383">
        <v>83.705500000000001</v>
      </c>
      <c r="M696" s="383">
        <v>90.560249999999996</v>
      </c>
      <c r="N696" s="71"/>
      <c r="O696" s="71"/>
      <c r="P696" s="71"/>
      <c r="Q696" s="71"/>
      <c r="R696" s="71"/>
      <c r="S696" s="71"/>
      <c r="T696" s="71"/>
      <c r="U696" s="71"/>
      <c r="V696" s="71"/>
    </row>
    <row r="697" spans="2:26" ht="12.75">
      <c r="C697" s="158">
        <v>2016</v>
      </c>
      <c r="D697" s="269">
        <f t="shared" si="37"/>
        <v>0.14535128296149225</v>
      </c>
      <c r="E697" s="269">
        <f t="shared" si="37"/>
        <v>2.6910888360709428E-2</v>
      </c>
      <c r="F697" s="269">
        <f t="shared" si="37"/>
        <v>-0.7385018507346186</v>
      </c>
      <c r="G697" s="269">
        <f t="shared" si="37"/>
        <v>3.2573158017268566</v>
      </c>
      <c r="H697" s="334"/>
      <c r="I697" s="137">
        <v>2016</v>
      </c>
      <c r="J697" s="382">
        <v>104.15208333333334</v>
      </c>
      <c r="K697" s="382">
        <v>116.15525000000001</v>
      </c>
      <c r="L697" s="382">
        <v>83.087333333333333</v>
      </c>
      <c r="M697" s="382">
        <v>93.510083333333341</v>
      </c>
      <c r="N697" s="71"/>
      <c r="O697" s="71"/>
      <c r="P697" s="71"/>
      <c r="Q697" s="71"/>
      <c r="R697" s="71"/>
      <c r="S697" s="71"/>
      <c r="T697" s="71"/>
      <c r="U697" s="71"/>
      <c r="V697" s="71"/>
    </row>
    <row r="698" spans="2:26" ht="12.75">
      <c r="C698" s="158">
        <v>2017</v>
      </c>
      <c r="D698" s="269">
        <f t="shared" si="37"/>
        <v>1.8070529874182117</v>
      </c>
      <c r="E698" s="269">
        <f t="shared" si="37"/>
        <v>2.0555822200603702</v>
      </c>
      <c r="F698" s="269">
        <f t="shared" si="37"/>
        <v>7.63253123219787E-2</v>
      </c>
      <c r="G698" s="269">
        <f t="shared" si="37"/>
        <v>4.2705733160683934</v>
      </c>
      <c r="H698"/>
      <c r="I698" s="137">
        <v>2017</v>
      </c>
      <c r="J698" s="382">
        <v>106.03416666666665</v>
      </c>
      <c r="K698" s="382">
        <v>118.54291666666667</v>
      </c>
      <c r="L698" s="382">
        <v>83.150750000000002</v>
      </c>
      <c r="M698" s="382">
        <v>97.503499999999988</v>
      </c>
      <c r="N698" s="71"/>
      <c r="O698" s="71"/>
      <c r="P698" s="71"/>
      <c r="Q698" s="71"/>
      <c r="R698" s="71"/>
      <c r="S698" s="71"/>
      <c r="T698" s="71"/>
      <c r="U698" s="71"/>
      <c r="V698" s="71"/>
    </row>
    <row r="699" spans="2:26" ht="12.75">
      <c r="C699" s="159">
        <v>2018</v>
      </c>
      <c r="D699" s="169">
        <f t="shared" ref="D699" si="39">((J699/J698)-1)*100</f>
        <v>-1.6674656753719264</v>
      </c>
      <c r="E699" s="169">
        <f t="shared" ref="E699" si="40">((K699/K698)-1)*100</f>
        <v>-2.3252478884229655</v>
      </c>
      <c r="F699" s="169">
        <f t="shared" ref="F699" si="41">((L699/L698)-1)*100</f>
        <v>-0.59560497049033767</v>
      </c>
      <c r="G699" s="169">
        <f t="shared" ref="G699" si="42">((M699/M698)-1)*100</f>
        <v>0.38673825384047955</v>
      </c>
      <c r="H699"/>
      <c r="I699" s="137">
        <v>2018</v>
      </c>
      <c r="J699" s="382">
        <v>104.26608333333333</v>
      </c>
      <c r="K699" s="382">
        <v>115.7865</v>
      </c>
      <c r="L699" s="382">
        <v>82.655500000000004</v>
      </c>
      <c r="M699" s="382">
        <v>97.880583333333334</v>
      </c>
      <c r="N699" s="71"/>
      <c r="O699" s="71"/>
      <c r="P699" s="71"/>
      <c r="Q699" s="71"/>
      <c r="R699" s="71"/>
      <c r="S699" s="71"/>
      <c r="T699" s="71"/>
      <c r="U699" s="71"/>
      <c r="V699" s="71"/>
    </row>
    <row r="700" spans="2:26" ht="12.75">
      <c r="C700"/>
      <c r="D700"/>
      <c r="E700"/>
      <c r="F700"/>
      <c r="G700"/>
      <c r="H700"/>
      <c r="N700" s="74"/>
      <c r="O700" s="74"/>
      <c r="P700" s="74"/>
      <c r="Q700" s="74"/>
    </row>
    <row r="701" spans="2:26" ht="12.75">
      <c r="C701" s="224" t="s">
        <v>217</v>
      </c>
      <c r="D701"/>
      <c r="E701"/>
      <c r="F701"/>
      <c r="G701"/>
      <c r="H701"/>
      <c r="I701"/>
      <c r="J701"/>
      <c r="K701"/>
      <c r="L701" s="384"/>
      <c r="M701" s="384"/>
      <c r="N701" s="385" t="s">
        <v>328</v>
      </c>
      <c r="O701" s="385"/>
      <c r="P701" s="385"/>
      <c r="Q701" s="385"/>
      <c r="R701" s="385" t="s">
        <v>329</v>
      </c>
      <c r="S701" s="385"/>
      <c r="T701" s="385"/>
      <c r="U701" s="385"/>
      <c r="V701" s="385" t="s">
        <v>330</v>
      </c>
      <c r="W701" s="385"/>
      <c r="X701" s="385"/>
      <c r="Y701" s="385"/>
      <c r="Z701" s="386"/>
    </row>
    <row r="702" spans="2:26" ht="12.75">
      <c r="C702" s="171"/>
      <c r="D702" s="367" t="s">
        <v>129</v>
      </c>
      <c r="E702" s="367"/>
      <c r="F702" s="367"/>
      <c r="G702" s="367" t="s">
        <v>170</v>
      </c>
      <c r="H702" s="367"/>
      <c r="I702" s="367"/>
      <c r="J702"/>
      <c r="K702"/>
      <c r="L702" s="387"/>
      <c r="M702" s="387"/>
      <c r="N702" s="387" t="s">
        <v>23</v>
      </c>
      <c r="O702" s="387" t="s">
        <v>164</v>
      </c>
      <c r="P702" s="387" t="s">
        <v>165</v>
      </c>
      <c r="Q702" s="387" t="s">
        <v>325</v>
      </c>
      <c r="R702" s="387" t="s">
        <v>23</v>
      </c>
      <c r="S702" s="387" t="s">
        <v>164</v>
      </c>
      <c r="T702" s="387" t="s">
        <v>165</v>
      </c>
      <c r="U702" s="387" t="s">
        <v>325</v>
      </c>
      <c r="V702" s="387" t="s">
        <v>23</v>
      </c>
      <c r="W702" s="387" t="s">
        <v>164</v>
      </c>
      <c r="X702" s="387" t="s">
        <v>165</v>
      </c>
      <c r="Y702" s="387" t="s">
        <v>325</v>
      </c>
      <c r="Z702" s="388"/>
    </row>
    <row r="703" spans="2:26" ht="12.75">
      <c r="C703" s="175" t="s">
        <v>129</v>
      </c>
      <c r="D703" s="176" t="s">
        <v>163</v>
      </c>
      <c r="E703" s="176" t="s">
        <v>164</v>
      </c>
      <c r="F703" s="176" t="s">
        <v>165</v>
      </c>
      <c r="G703" s="176" t="s">
        <v>163</v>
      </c>
      <c r="H703" s="176" t="s">
        <v>164</v>
      </c>
      <c r="I703" s="176" t="s">
        <v>165</v>
      </c>
      <c r="J703"/>
      <c r="K703"/>
      <c r="L703" s="387"/>
      <c r="M703" s="387"/>
      <c r="N703" s="387"/>
      <c r="O703" s="387"/>
      <c r="P703" s="387"/>
      <c r="Q703" s="387"/>
      <c r="R703" s="387"/>
      <c r="S703" s="387"/>
      <c r="T703" s="387"/>
      <c r="U703" s="387"/>
      <c r="V703" s="387"/>
      <c r="W703" s="387"/>
      <c r="X703" s="387"/>
      <c r="Y703" s="387"/>
      <c r="Z703" s="388"/>
    </row>
    <row r="704" spans="2:26" ht="12.75">
      <c r="C704" s="160">
        <v>40909</v>
      </c>
      <c r="D704" s="168">
        <v>-3.1067073170731763</v>
      </c>
      <c r="E704" s="168">
        <v>-3.6856724407858255</v>
      </c>
      <c r="F704" s="168">
        <v>-2.3692609869874648</v>
      </c>
      <c r="G704" s="168">
        <v>-1.9292497519191598</v>
      </c>
      <c r="H704" s="168">
        <v>-1.0905653110754865</v>
      </c>
      <c r="I704" s="168">
        <v>-3.4477169777587413</v>
      </c>
      <c r="J704"/>
      <c r="K704"/>
      <c r="L704" s="387" t="s">
        <v>326</v>
      </c>
      <c r="M704" s="387"/>
      <c r="N704" s="387">
        <v>99.999999999999972</v>
      </c>
      <c r="O704" s="387">
        <v>64.705125296343198</v>
      </c>
      <c r="P704" s="387">
        <v>26.409066109257701</v>
      </c>
      <c r="Q704" s="387">
        <v>8.8858085943990712</v>
      </c>
      <c r="R704" s="387"/>
      <c r="S704" s="387"/>
      <c r="T704" s="387"/>
      <c r="U704" s="387"/>
      <c r="V704" s="387"/>
      <c r="W704" s="387"/>
      <c r="X704" s="387"/>
      <c r="Y704" s="387"/>
      <c r="Z704" s="388"/>
    </row>
    <row r="705" spans="3:26" ht="12.75">
      <c r="C705" s="160">
        <v>40940</v>
      </c>
      <c r="D705" s="168">
        <v>-3.1096849474912536</v>
      </c>
      <c r="E705" s="168">
        <v>-4.4724617178688248</v>
      </c>
      <c r="F705" s="168">
        <v>-2.9106173525588308</v>
      </c>
      <c r="G705" s="168">
        <v>-2.2965975225097912</v>
      </c>
      <c r="H705" s="168">
        <v>-1.7221008321955278</v>
      </c>
      <c r="I705" s="168">
        <v>-3.55706854114759</v>
      </c>
      <c r="J705"/>
      <c r="K705"/>
      <c r="L705" s="387"/>
      <c r="M705" s="387"/>
      <c r="N705" s="387"/>
      <c r="O705" s="387"/>
      <c r="P705" s="387"/>
      <c r="Q705" s="387"/>
      <c r="R705" s="387"/>
      <c r="S705" s="387"/>
      <c r="T705" s="387"/>
      <c r="U705" s="387"/>
      <c r="V705" s="387"/>
      <c r="W705" s="387"/>
      <c r="X705" s="387"/>
      <c r="Y705" s="387"/>
      <c r="Z705" s="388"/>
    </row>
    <row r="706" spans="3:26" ht="12.75">
      <c r="C706" s="160">
        <v>40969</v>
      </c>
      <c r="D706" s="168">
        <v>-3.9094035702931684</v>
      </c>
      <c r="E706" s="168">
        <v>-6.3225446428571423</v>
      </c>
      <c r="F706" s="168">
        <v>-2.9857931557221828</v>
      </c>
      <c r="G706" s="168">
        <v>-2.7722599756055066</v>
      </c>
      <c r="H706" s="168">
        <v>-2.6095194397727783</v>
      </c>
      <c r="I706" s="168">
        <v>-3.6267067631866268</v>
      </c>
      <c r="J706"/>
      <c r="K706"/>
      <c r="L706" s="389">
        <v>2015</v>
      </c>
      <c r="M706" s="390"/>
      <c r="N706" s="390">
        <v>2.6477910897836132</v>
      </c>
      <c r="O706" s="390">
        <v>2.8376542947504024</v>
      </c>
      <c r="P706" s="390">
        <v>1.0922555752923557</v>
      </c>
      <c r="Q706" s="390">
        <v>5.3414319551502887</v>
      </c>
      <c r="R706" s="390">
        <v>2.6211744480396426</v>
      </c>
      <c r="S706" s="390">
        <v>2.8204062941703523</v>
      </c>
      <c r="T706" s="390">
        <v>1.065772609375748</v>
      </c>
      <c r="U706" s="390">
        <v>5.2435431514650022</v>
      </c>
      <c r="V706" s="390">
        <v>2.3321906157070194</v>
      </c>
      <c r="W706" s="390">
        <v>2.7596057382209827</v>
      </c>
      <c r="X706" s="390">
        <v>0.23814035004336986</v>
      </c>
      <c r="Y706" s="390">
        <v>4.4333679612824861</v>
      </c>
      <c r="Z706" s="388"/>
    </row>
    <row r="707" spans="3:26" ht="12.75">
      <c r="C707" s="160">
        <v>41000</v>
      </c>
      <c r="D707" s="168">
        <v>-3.053153027185751</v>
      </c>
      <c r="E707" s="168">
        <v>-4.6755474132470614</v>
      </c>
      <c r="F707" s="168">
        <v>-3.0316789862724458</v>
      </c>
      <c r="G707" s="168">
        <v>-2.8976452270608744</v>
      </c>
      <c r="H707" s="168">
        <v>-2.9489186582643101</v>
      </c>
      <c r="I707" s="168">
        <v>-3.6153720750049301</v>
      </c>
      <c r="J707"/>
      <c r="K707"/>
      <c r="L707" s="389">
        <v>2016</v>
      </c>
      <c r="M707" s="390"/>
      <c r="N707" s="390">
        <v>0.14530613439058815</v>
      </c>
      <c r="O707" s="390">
        <v>2.6909491078663805E-2</v>
      </c>
      <c r="P707" s="390">
        <v>-0.73853806781367659</v>
      </c>
      <c r="Q707" s="390">
        <v>3.2572930152499957</v>
      </c>
      <c r="R707" s="390">
        <v>-2.7955082631769823E-2</v>
      </c>
      <c r="S707" s="390">
        <v>-0.1467467012947643</v>
      </c>
      <c r="T707" s="390">
        <v>-0.92790606435093625</v>
      </c>
      <c r="U707" s="390">
        <v>3.1296307777484378</v>
      </c>
      <c r="V707" s="390">
        <v>0.15031960772962094</v>
      </c>
      <c r="W707" s="390">
        <v>-3.1176546197198007E-2</v>
      </c>
      <c r="X707" s="390">
        <v>-0.82903956169753101</v>
      </c>
      <c r="Y707" s="390">
        <v>4.1329836403688036</v>
      </c>
      <c r="Z707" s="388"/>
    </row>
    <row r="708" spans="3:26" ht="12.75">
      <c r="C708" s="160">
        <v>41030</v>
      </c>
      <c r="D708" s="168">
        <v>-3.0226276577851152</v>
      </c>
      <c r="E708" s="168">
        <v>-3.4818282735653239</v>
      </c>
      <c r="F708" s="168">
        <v>-5.4012265067541314</v>
      </c>
      <c r="G708" s="168">
        <v>-2.9963226268710397</v>
      </c>
      <c r="H708" s="168">
        <v>-3.15302880530548</v>
      </c>
      <c r="I708" s="168">
        <v>-3.858673869771545</v>
      </c>
      <c r="J708"/>
      <c r="K708"/>
      <c r="L708" s="389">
        <v>2017</v>
      </c>
      <c r="M708" s="390"/>
      <c r="N708" s="390">
        <v>1.8069883376454543</v>
      </c>
      <c r="O708" s="390">
        <v>2.0554945280650605</v>
      </c>
      <c r="P708" s="390">
        <v>7.6364108132631614E-2</v>
      </c>
      <c r="Q708" s="390">
        <v>4.2706056746049992</v>
      </c>
      <c r="R708" s="390">
        <v>2.1109101053081503</v>
      </c>
      <c r="S708" s="390">
        <v>2.3438281750085999</v>
      </c>
      <c r="T708" s="390">
        <v>0.46891981204522093</v>
      </c>
      <c r="U708" s="390">
        <v>4.4675547055181841</v>
      </c>
      <c r="V708" s="390">
        <v>1.6965328053976325</v>
      </c>
      <c r="W708" s="390">
        <v>2.1693974336649546</v>
      </c>
      <c r="X708" s="390">
        <v>-0.54363293080096353</v>
      </c>
      <c r="Y708" s="390">
        <v>3.51556932042143</v>
      </c>
      <c r="Z708" s="388"/>
    </row>
    <row r="709" spans="3:26" ht="12.75">
      <c r="C709" s="160">
        <v>41061</v>
      </c>
      <c r="D709" s="168">
        <v>-3.8160229824200087</v>
      </c>
      <c r="E709" s="168">
        <v>-5.5106158132385508</v>
      </c>
      <c r="F709" s="168">
        <v>-4.2284157671118816</v>
      </c>
      <c r="G709" s="168">
        <v>-3.2624842209040161</v>
      </c>
      <c r="H709" s="168">
        <v>-3.68864340883579</v>
      </c>
      <c r="I709" s="168">
        <v>-3.954123522037023</v>
      </c>
      <c r="J709"/>
      <c r="K709"/>
      <c r="L709" s="389">
        <v>2018</v>
      </c>
      <c r="M709" s="390"/>
      <c r="N709" s="390">
        <v>-1.6674530647163843</v>
      </c>
      <c r="O709" s="390">
        <v>-2.3252099054141384</v>
      </c>
      <c r="P709" s="390">
        <v>-0.59577696156474236</v>
      </c>
      <c r="Q709" s="390">
        <v>0.38669521447149968</v>
      </c>
      <c r="R709" s="390">
        <v>-1.6977995695311776</v>
      </c>
      <c r="S709" s="390">
        <v>-2.3483739412252791</v>
      </c>
      <c r="T709" s="390">
        <v>-0.65876894249279339</v>
      </c>
      <c r="U709" s="390">
        <v>0.38379619758699413</v>
      </c>
      <c r="V709" s="390">
        <v>-1.1982600828322365</v>
      </c>
      <c r="W709" s="390">
        <v>-2.1714185239989026</v>
      </c>
      <c r="X709" s="390">
        <v>0.44674299159139785</v>
      </c>
      <c r="Y709" s="390">
        <v>2.3769234380382587</v>
      </c>
      <c r="Z709" s="388"/>
    </row>
    <row r="710" spans="3:26" ht="12.75">
      <c r="C710" s="160">
        <v>41091</v>
      </c>
      <c r="D710" s="168">
        <v>-4.2135061951259489</v>
      </c>
      <c r="E710" s="168">
        <v>-4.8057987152917425</v>
      </c>
      <c r="F710" s="168">
        <v>-6.3067927142333229</v>
      </c>
      <c r="G710" s="168">
        <v>-3.4664511965098233</v>
      </c>
      <c r="H710" s="168">
        <v>-4.0564341843512324</v>
      </c>
      <c r="I710" s="168">
        <v>-4.0255624658584903</v>
      </c>
      <c r="J710"/>
      <c r="K710"/>
      <c r="L710"/>
      <c r="M710"/>
      <c r="N710"/>
      <c r="O710"/>
      <c r="P710"/>
    </row>
    <row r="711" spans="3:26" ht="12.75">
      <c r="C711" s="160">
        <v>41122</v>
      </c>
      <c r="D711" s="168">
        <v>-4.9873325294007014</v>
      </c>
      <c r="E711" s="168">
        <v>-5.2010578422730047</v>
      </c>
      <c r="F711" s="168">
        <v>-7.5119745977073382</v>
      </c>
      <c r="G711" s="168">
        <v>-3.895327856761277</v>
      </c>
      <c r="H711" s="168">
        <v>-4.5616628907197532</v>
      </c>
      <c r="I711" s="168">
        <v>-4.3929070030421569</v>
      </c>
      <c r="J711"/>
      <c r="K711"/>
      <c r="L711"/>
      <c r="M711"/>
      <c r="N711"/>
      <c r="O711"/>
      <c r="P711"/>
    </row>
    <row r="712" spans="3:26" ht="12.75">
      <c r="C712" s="160">
        <v>41153</v>
      </c>
      <c r="D712" s="168">
        <v>-3.0756442227763858</v>
      </c>
      <c r="E712" s="168">
        <v>-3.4227285662417728</v>
      </c>
      <c r="F712" s="168">
        <v>-5.8027682740404041</v>
      </c>
      <c r="G712" s="168">
        <v>-3.9573235705767762</v>
      </c>
      <c r="H712" s="168">
        <v>-4.7401930174085782</v>
      </c>
      <c r="I712" s="168">
        <v>-4.467059078668556</v>
      </c>
      <c r="J712"/>
      <c r="K712"/>
      <c r="L712"/>
      <c r="M712"/>
      <c r="N712"/>
      <c r="O712"/>
      <c r="P712"/>
    </row>
    <row r="713" spans="3:26" ht="12.75">
      <c r="C713" s="160">
        <v>41183</v>
      </c>
      <c r="D713" s="168">
        <v>-4.1176114218784754</v>
      </c>
      <c r="E713" s="168">
        <v>-4.1729028932787404</v>
      </c>
      <c r="F713" s="168">
        <v>-4.4463726403115249</v>
      </c>
      <c r="G713" s="168">
        <v>-4.0595194143830726</v>
      </c>
      <c r="H713" s="168">
        <v>-4.9210495613312695</v>
      </c>
      <c r="I713" s="168">
        <v>-4.4011440676149256</v>
      </c>
      <c r="J713"/>
      <c r="K713"/>
      <c r="L713"/>
      <c r="M713"/>
      <c r="N713"/>
      <c r="O713"/>
      <c r="P713"/>
    </row>
    <row r="714" spans="3:26" ht="12.75">
      <c r="C714" s="160">
        <v>41214</v>
      </c>
      <c r="D714" s="168">
        <v>-3.480387162506382</v>
      </c>
      <c r="E714" s="168">
        <v>-2.9729538874373129</v>
      </c>
      <c r="F714" s="168">
        <v>-5.6744669786791491</v>
      </c>
      <c r="G714" s="168">
        <v>-3.8152529303418836</v>
      </c>
      <c r="H714" s="168">
        <v>-4.6190706433859807</v>
      </c>
      <c r="I714" s="168">
        <v>-4.5121752806551392</v>
      </c>
      <c r="J714"/>
      <c r="K714"/>
      <c r="L714"/>
      <c r="M714"/>
      <c r="N714"/>
      <c r="O714"/>
      <c r="P714"/>
    </row>
    <row r="715" spans="3:26" ht="12.75">
      <c r="C715" s="160">
        <v>41244</v>
      </c>
      <c r="D715" s="168">
        <v>-1.8911413184020898</v>
      </c>
      <c r="E715" s="168">
        <v>-0.88828230722076684</v>
      </c>
      <c r="F715" s="168">
        <v>-6.4751678416457352</v>
      </c>
      <c r="G715" s="168">
        <v>-3.4836544025338201</v>
      </c>
      <c r="H715" s="168">
        <v>-4.1782885941413657</v>
      </c>
      <c r="I715" s="168">
        <v>-4.7439840969107578</v>
      </c>
      <c r="J715"/>
      <c r="K715"/>
      <c r="L715"/>
      <c r="M715"/>
      <c r="N715"/>
      <c r="O715"/>
      <c r="P715"/>
    </row>
    <row r="716" spans="3:26" ht="12.75">
      <c r="C716" s="160">
        <v>41275</v>
      </c>
      <c r="D716" s="168">
        <v>-2.3064094899468257</v>
      </c>
      <c r="E716" s="168">
        <v>-1.4241369184948893</v>
      </c>
      <c r="F716" s="168">
        <v>-6.0092627520013542</v>
      </c>
      <c r="G716" s="168">
        <v>-3.4199154393211639</v>
      </c>
      <c r="H716" s="168">
        <v>-3.9988285141010382</v>
      </c>
      <c r="I716" s="168">
        <v>-5.0493294961140638</v>
      </c>
      <c r="J716"/>
      <c r="K716"/>
      <c r="L716"/>
      <c r="M716"/>
      <c r="N716"/>
      <c r="O716"/>
      <c r="P716"/>
    </row>
    <row r="717" spans="3:26" ht="12.75">
      <c r="C717" s="160">
        <v>41306</v>
      </c>
      <c r="D717" s="168">
        <v>-2.473856405933228</v>
      </c>
      <c r="E717" s="168">
        <v>-0.42525940823902042</v>
      </c>
      <c r="F717" s="168">
        <v>-7.3500551944069681</v>
      </c>
      <c r="G717" s="168">
        <v>-3.366878232271997</v>
      </c>
      <c r="H717" s="168">
        <v>-3.6562002409496586</v>
      </c>
      <c r="I717" s="168">
        <v>-5.4315493617519746</v>
      </c>
      <c r="J717"/>
      <c r="K717"/>
      <c r="L717"/>
      <c r="M717"/>
      <c r="N717"/>
      <c r="O717"/>
      <c r="P717"/>
    </row>
    <row r="718" spans="3:26" ht="12.75">
      <c r="C718" s="160">
        <v>41334</v>
      </c>
      <c r="D718" s="168">
        <v>-4.3000511314077228</v>
      </c>
      <c r="E718" s="168">
        <v>-2.2467782609558951</v>
      </c>
      <c r="F718" s="168">
        <v>-6.7138965728403388</v>
      </c>
      <c r="G718" s="168">
        <v>-3.3982517181140759</v>
      </c>
      <c r="H718" s="168">
        <v>-3.2929945804509919</v>
      </c>
      <c r="I718" s="168">
        <v>-5.7448362829934378</v>
      </c>
      <c r="J718"/>
      <c r="K718"/>
      <c r="L718"/>
      <c r="M718"/>
      <c r="N718"/>
      <c r="O718"/>
      <c r="P718"/>
    </row>
    <row r="719" spans="3:26" ht="12.75">
      <c r="C719" s="160">
        <v>41365</v>
      </c>
      <c r="D719" s="168">
        <v>0.18749549289680534</v>
      </c>
      <c r="E719" s="168">
        <v>3.5564960489056441</v>
      </c>
      <c r="F719" s="168">
        <v>-4.6314345141512998</v>
      </c>
      <c r="G719" s="168">
        <v>-3.1300001197889338</v>
      </c>
      <c r="H719" s="168">
        <v>-2.6022355437503197</v>
      </c>
      <c r="I719" s="168">
        <v>-5.8797066031723189</v>
      </c>
      <c r="J719"/>
      <c r="K719"/>
      <c r="L719"/>
      <c r="M719"/>
      <c r="N719"/>
      <c r="O719"/>
      <c r="P719"/>
    </row>
    <row r="720" spans="3:26" ht="12.75">
      <c r="C720" s="160">
        <v>41395</v>
      </c>
      <c r="D720" s="168">
        <v>-0.31015344433562575</v>
      </c>
      <c r="E720" s="168">
        <v>1.3011561387366477</v>
      </c>
      <c r="F720" s="168">
        <v>-2.3479000320268617</v>
      </c>
      <c r="G720" s="168">
        <v>-2.9022010574203394</v>
      </c>
      <c r="H720" s="168">
        <v>-2.191391291954814</v>
      </c>
      <c r="I720" s="168">
        <v>-5.6397348418168125</v>
      </c>
      <c r="J720"/>
      <c r="K720"/>
      <c r="L720"/>
      <c r="M720"/>
      <c r="N720"/>
      <c r="O720"/>
      <c r="P720"/>
    </row>
    <row r="721" spans="3:16" ht="12.75">
      <c r="C721" s="160">
        <v>41426</v>
      </c>
      <c r="D721" s="168">
        <v>-0.70337108431278716</v>
      </c>
      <c r="E721" s="168">
        <v>2.2378347601521131</v>
      </c>
      <c r="F721" s="168">
        <v>-6.4188830634034355</v>
      </c>
      <c r="G721" s="168">
        <v>-2.6363108174990657</v>
      </c>
      <c r="H721" s="168">
        <v>-1.5214861354457931</v>
      </c>
      <c r="I721" s="168">
        <v>-5.8263137400023757</v>
      </c>
      <c r="J721"/>
      <c r="K721"/>
      <c r="L721"/>
      <c r="M721"/>
      <c r="N721"/>
      <c r="O721"/>
      <c r="P721"/>
    </row>
    <row r="722" spans="3:16" ht="12.75">
      <c r="C722" s="160">
        <v>41456</v>
      </c>
      <c r="D722" s="168">
        <v>-1.6629545551891112</v>
      </c>
      <c r="E722" s="168">
        <v>9.639754781969323E-2</v>
      </c>
      <c r="F722" s="168">
        <v>-4.5002337642569001</v>
      </c>
      <c r="G722" s="168">
        <v>-2.4249633098291534</v>
      </c>
      <c r="H722" s="168">
        <v>-1.1185926965566861</v>
      </c>
      <c r="I722" s="168">
        <v>-5.6768346681891675</v>
      </c>
      <c r="J722"/>
      <c r="K722"/>
      <c r="L722"/>
      <c r="M722"/>
      <c r="N722"/>
      <c r="O722"/>
      <c r="P722"/>
    </row>
    <row r="723" spans="3:16" ht="12.75">
      <c r="C723" s="160">
        <v>41487</v>
      </c>
      <c r="D723" s="168">
        <v>1.5463257297888999</v>
      </c>
      <c r="E723" s="168">
        <v>4.2513113972341365</v>
      </c>
      <c r="F723" s="168">
        <v>-3.7706864045806809</v>
      </c>
      <c r="G723" s="168">
        <v>-1.9283550663872107</v>
      </c>
      <c r="H723" s="168">
        <v>-0.41693753630807073</v>
      </c>
      <c r="I723" s="168">
        <v>-5.3795579997492187</v>
      </c>
      <c r="J723"/>
      <c r="K723"/>
      <c r="L723"/>
      <c r="M723"/>
      <c r="N723"/>
      <c r="O723"/>
      <c r="P723"/>
    </row>
    <row r="724" spans="3:16" ht="12.75">
      <c r="C724" s="160">
        <v>41518</v>
      </c>
      <c r="D724" s="168">
        <v>0.96509537291533665</v>
      </c>
      <c r="E724" s="168">
        <v>3.3672360011786306</v>
      </c>
      <c r="F724" s="168">
        <v>-2.9211424029321864</v>
      </c>
      <c r="G724" s="168">
        <v>-1.5852699967306871</v>
      </c>
      <c r="H724" s="168">
        <v>0.17159753052162774</v>
      </c>
      <c r="I724" s="168">
        <v>-5.1441640398284028</v>
      </c>
      <c r="J724"/>
      <c r="K724"/>
      <c r="L724"/>
      <c r="M724"/>
      <c r="N724"/>
      <c r="O724"/>
      <c r="P724"/>
    </row>
    <row r="725" spans="3:16" ht="12.75">
      <c r="C725" s="160">
        <v>41548</v>
      </c>
      <c r="D725" s="168">
        <v>1.271061499578785</v>
      </c>
      <c r="E725" s="168">
        <v>2.8217089543747909</v>
      </c>
      <c r="F725" s="168">
        <v>-2.8293946977918649</v>
      </c>
      <c r="G725" s="168">
        <v>-1.1297458137363603</v>
      </c>
      <c r="H725" s="168">
        <v>0.77601886743192683</v>
      </c>
      <c r="I725" s="168">
        <v>-5.0158025005898281</v>
      </c>
      <c r="J725"/>
      <c r="K725"/>
      <c r="L725"/>
      <c r="M725"/>
      <c r="N725"/>
      <c r="O725"/>
      <c r="P725"/>
    </row>
    <row r="726" spans="3:16" ht="12.75">
      <c r="C726" s="160">
        <v>41579</v>
      </c>
      <c r="D726" s="168">
        <v>1.4894335718960372</v>
      </c>
      <c r="E726" s="168">
        <v>3.2636722811395291</v>
      </c>
      <c r="F726" s="168">
        <v>-3.5989150329679975</v>
      </c>
      <c r="G726" s="168">
        <v>-0.71066363030088953</v>
      </c>
      <c r="H726" s="168">
        <v>1.3090218065599846</v>
      </c>
      <c r="I726" s="168">
        <v>-4.8428610193817274</v>
      </c>
      <c r="J726"/>
      <c r="K726"/>
      <c r="L726"/>
      <c r="M726"/>
      <c r="N726"/>
      <c r="O726"/>
      <c r="P726"/>
    </row>
    <row r="727" spans="3:16" ht="12.75">
      <c r="C727" s="160">
        <v>41609</v>
      </c>
      <c r="D727" s="168">
        <v>1.0703766946675852</v>
      </c>
      <c r="E727" s="168">
        <v>2.7435786722059374</v>
      </c>
      <c r="F727" s="168">
        <v>-2.2288127976992977</v>
      </c>
      <c r="G727" s="168">
        <v>-0.48242108067930722</v>
      </c>
      <c r="H727" s="168">
        <v>1.5822168672595005</v>
      </c>
      <c r="I727" s="168">
        <v>-4.4910695345206753</v>
      </c>
      <c r="J727"/>
      <c r="K727"/>
      <c r="L727"/>
      <c r="M727"/>
      <c r="N727"/>
      <c r="O727"/>
      <c r="P727"/>
    </row>
    <row r="728" spans="3:16" ht="12.75">
      <c r="C728" s="160">
        <v>41640</v>
      </c>
      <c r="D728" s="168">
        <v>0.74723009533625984</v>
      </c>
      <c r="E728" s="168">
        <v>2.5585650758526812</v>
      </c>
      <c r="F728" s="168">
        <v>-2.9007480407130193</v>
      </c>
      <c r="G728" s="168">
        <v>-0.22911831163776597</v>
      </c>
      <c r="H728" s="168">
        <v>1.9130294922102165</v>
      </c>
      <c r="I728" s="168">
        <v>-4.2290332193306579</v>
      </c>
      <c r="J728"/>
      <c r="K728"/>
      <c r="L728"/>
      <c r="M728"/>
      <c r="N728"/>
      <c r="O728"/>
      <c r="P728"/>
    </row>
    <row r="729" spans="3:16" ht="12.75">
      <c r="C729" s="160">
        <v>41671</v>
      </c>
      <c r="D729" s="168">
        <v>2.4789816520369934</v>
      </c>
      <c r="E729" s="168">
        <v>4.529010993428062</v>
      </c>
      <c r="F729" s="168">
        <v>-2.0232776214904158</v>
      </c>
      <c r="G729" s="168">
        <v>0.19934028486736644</v>
      </c>
      <c r="H729" s="168">
        <v>2.3450206895587078</v>
      </c>
      <c r="I729" s="168">
        <v>-3.7655299444481316</v>
      </c>
      <c r="J729"/>
      <c r="K729"/>
      <c r="L729"/>
      <c r="M729"/>
      <c r="N729"/>
      <c r="O729"/>
      <c r="P729"/>
    </row>
    <row r="730" spans="3:16" ht="12.75">
      <c r="C730" s="160">
        <v>41699</v>
      </c>
      <c r="D730" s="168">
        <v>4.7384080289982755</v>
      </c>
      <c r="E730" s="168">
        <v>6.3518825094709408</v>
      </c>
      <c r="F730" s="168">
        <v>-0.88846132080812046</v>
      </c>
      <c r="G730" s="168">
        <v>0.97856901177515443</v>
      </c>
      <c r="H730" s="168">
        <v>3.0959188090166734</v>
      </c>
      <c r="I730" s="168">
        <v>-3.2733187979623213</v>
      </c>
      <c r="J730"/>
      <c r="K730"/>
      <c r="L730"/>
      <c r="M730"/>
      <c r="N730"/>
      <c r="O730"/>
      <c r="P730"/>
    </row>
    <row r="731" spans="3:16" ht="12.75">
      <c r="C731" s="160">
        <v>41730</v>
      </c>
      <c r="D731" s="168">
        <v>1.2483162126867509</v>
      </c>
      <c r="E731" s="168">
        <v>2.0069101678183543</v>
      </c>
      <c r="F731" s="168">
        <v>-2.1992326664839523</v>
      </c>
      <c r="G731" s="168">
        <v>1.069566423263546</v>
      </c>
      <c r="H731" s="168">
        <v>2.9601987442216426</v>
      </c>
      <c r="I731" s="168">
        <v>-3.0706597254385848</v>
      </c>
      <c r="J731"/>
      <c r="K731"/>
      <c r="L731"/>
      <c r="M731"/>
      <c r="N731"/>
      <c r="O731"/>
      <c r="P731"/>
    </row>
    <row r="732" spans="3:16" ht="12.75">
      <c r="C732" s="160">
        <v>41760</v>
      </c>
      <c r="D732" s="168">
        <v>3.7027181922384189</v>
      </c>
      <c r="E732" s="168">
        <v>4.2798329532328205</v>
      </c>
      <c r="F732" s="168">
        <v>-0.43993078723860712</v>
      </c>
      <c r="G732" s="168">
        <v>1.4163700250124256</v>
      </c>
      <c r="H732" s="168">
        <v>3.2215648173920197</v>
      </c>
      <c r="I732" s="168">
        <v>-2.9154995201473022</v>
      </c>
      <c r="J732"/>
      <c r="K732"/>
      <c r="L732"/>
      <c r="M732"/>
      <c r="N732"/>
      <c r="O732"/>
      <c r="P732"/>
    </row>
    <row r="733" spans="3:16" ht="12.75">
      <c r="C733" s="160">
        <v>41791</v>
      </c>
      <c r="D733" s="168">
        <v>2.9668716443039145</v>
      </c>
      <c r="E733" s="168">
        <v>4.5040027845457686</v>
      </c>
      <c r="F733" s="168">
        <v>-1.7181935718012076</v>
      </c>
      <c r="G733" s="168">
        <v>1.7337269161302515</v>
      </c>
      <c r="H733" s="168">
        <v>3.4181260831323002</v>
      </c>
      <c r="I733" s="168">
        <v>-2.5088531836925831</v>
      </c>
      <c r="J733"/>
      <c r="K733"/>
      <c r="L733"/>
      <c r="M733"/>
      <c r="N733"/>
      <c r="O733"/>
      <c r="P733"/>
    </row>
    <row r="734" spans="3:16" ht="12.75">
      <c r="C734" s="160">
        <v>41821</v>
      </c>
      <c r="D734" s="168">
        <v>4.0148091686176501</v>
      </c>
      <c r="E734" s="168">
        <v>6.9274468430449376</v>
      </c>
      <c r="F734" s="168">
        <v>-2.3373636632738948</v>
      </c>
      <c r="G734" s="168">
        <v>2.1999939801379931</v>
      </c>
      <c r="H734" s="168">
        <v>3.9675925804982581</v>
      </c>
      <c r="I734" s="168">
        <v>-2.3231233842472165</v>
      </c>
      <c r="J734"/>
      <c r="K734"/>
      <c r="L734"/>
      <c r="M734"/>
      <c r="N734"/>
      <c r="O734"/>
      <c r="P734"/>
    </row>
    <row r="735" spans="3:16" ht="12.75">
      <c r="C735" s="160">
        <v>41852</v>
      </c>
      <c r="D735" s="168">
        <v>2.0009402699262546</v>
      </c>
      <c r="E735" s="168">
        <v>3.1962582622418356</v>
      </c>
      <c r="F735" s="168">
        <v>-0.34951503277459439</v>
      </c>
      <c r="G735" s="168">
        <v>2.2442831777965253</v>
      </c>
      <c r="H735" s="168">
        <v>3.8883800875909813</v>
      </c>
      <c r="I735" s="168">
        <v>-2.0628446306204649</v>
      </c>
      <c r="J735"/>
      <c r="K735"/>
      <c r="L735"/>
      <c r="M735"/>
      <c r="N735"/>
      <c r="O735"/>
      <c r="P735"/>
    </row>
    <row r="736" spans="3:16" ht="12.75">
      <c r="C736" s="160">
        <v>41883</v>
      </c>
      <c r="D736" s="168">
        <v>2.1819223841493374</v>
      </c>
      <c r="E736" s="168">
        <v>3.3519113758563979</v>
      </c>
      <c r="F736" s="168">
        <v>-0.1091715471655208</v>
      </c>
      <c r="G736" s="168">
        <v>2.3382833151920579</v>
      </c>
      <c r="H736" s="168">
        <v>3.8855356244790418</v>
      </c>
      <c r="I736" s="168">
        <v>-1.8177004374654193</v>
      </c>
      <c r="J736"/>
      <c r="K736"/>
      <c r="L736"/>
      <c r="M736"/>
      <c r="N736"/>
      <c r="O736"/>
      <c r="P736"/>
    </row>
    <row r="737" spans="3:16" ht="12.75">
      <c r="C737" s="160">
        <v>41913</v>
      </c>
      <c r="D737" s="168">
        <v>1.6460948142294152</v>
      </c>
      <c r="E737" s="168">
        <v>4.3316869033367844</v>
      </c>
      <c r="F737" s="168">
        <v>-3.5704924384879155</v>
      </c>
      <c r="G737" s="168">
        <v>2.3689768353569063</v>
      </c>
      <c r="H737" s="168">
        <v>4.0126529917865916</v>
      </c>
      <c r="I737" s="168">
        <v>-1.876677628907053</v>
      </c>
      <c r="J737"/>
      <c r="K737"/>
      <c r="L737"/>
      <c r="M737"/>
      <c r="N737"/>
      <c r="O737"/>
      <c r="P737"/>
    </row>
    <row r="738" spans="3:16" ht="12.75">
      <c r="C738" s="160">
        <v>41944</v>
      </c>
      <c r="D738" s="168">
        <v>3.1899734775599375</v>
      </c>
      <c r="E738" s="168">
        <v>4.4623888681923907</v>
      </c>
      <c r="F738" s="168">
        <v>0.27793663502229116</v>
      </c>
      <c r="G738" s="168">
        <v>2.5120011564831124</v>
      </c>
      <c r="H738" s="168">
        <v>4.1131625680589368</v>
      </c>
      <c r="I738" s="168">
        <v>-1.5502282283078817</v>
      </c>
      <c r="J738"/>
      <c r="K738"/>
      <c r="L738"/>
      <c r="M738"/>
      <c r="N738"/>
      <c r="O738"/>
      <c r="P738"/>
    </row>
    <row r="739" spans="3:16" ht="12.75">
      <c r="C739" s="160">
        <v>41974</v>
      </c>
      <c r="D739" s="168">
        <v>2.4412368328552203</v>
      </c>
      <c r="E739" s="168">
        <v>4.4399263987642268</v>
      </c>
      <c r="F739" s="168">
        <v>-1.0869565217391242</v>
      </c>
      <c r="G739" s="168">
        <v>2.6172970421205255</v>
      </c>
      <c r="H739" s="168">
        <v>4.2387601989553714</v>
      </c>
      <c r="I739" s="168">
        <v>-1.4546224246301254</v>
      </c>
      <c r="J739"/>
      <c r="K739"/>
      <c r="L739"/>
      <c r="M739"/>
      <c r="N739"/>
      <c r="O739"/>
      <c r="P739"/>
    </row>
    <row r="740" spans="3:16" ht="12.75">
      <c r="C740" s="160">
        <v>42005</v>
      </c>
      <c r="D740" s="168">
        <v>3.2491474850809832</v>
      </c>
      <c r="E740" s="168">
        <v>4.2021513853303105</v>
      </c>
      <c r="F740" s="168">
        <v>1.2824487077922608</v>
      </c>
      <c r="G740" s="168">
        <v>2.822804954475977</v>
      </c>
      <c r="H740" s="168">
        <v>4.3711970851252557</v>
      </c>
      <c r="I740" s="168">
        <v>-1.1043488851842809</v>
      </c>
      <c r="J740"/>
      <c r="K740"/>
      <c r="L740"/>
      <c r="M740"/>
      <c r="N740"/>
      <c r="O740"/>
      <c r="P740"/>
    </row>
    <row r="741" spans="3:16" ht="12.75">
      <c r="C741" s="160">
        <v>42036</v>
      </c>
      <c r="D741" s="168">
        <v>1.637780410901124</v>
      </c>
      <c r="E741" s="168">
        <v>1.8496265177223803</v>
      </c>
      <c r="F741" s="168">
        <v>0.81746630484962335</v>
      </c>
      <c r="G741" s="168">
        <v>2.748497382111581</v>
      </c>
      <c r="H741" s="168">
        <v>4.1336683786330486</v>
      </c>
      <c r="I741" s="168">
        <v>-0.86226124819129835</v>
      </c>
      <c r="J741"/>
      <c r="K741"/>
      <c r="L741"/>
      <c r="M741"/>
      <c r="N741"/>
      <c r="O741"/>
      <c r="P741"/>
    </row>
    <row r="742" spans="3:16" ht="12.75">
      <c r="C742" s="160">
        <v>42064</v>
      </c>
      <c r="D742" s="168">
        <v>1.8704301989457495</v>
      </c>
      <c r="E742" s="168">
        <v>2.7790245719251816</v>
      </c>
      <c r="F742" s="168">
        <v>-0.21696928171748286</v>
      </c>
      <c r="G742" s="168">
        <v>2.5055203860595787</v>
      </c>
      <c r="H742" s="168">
        <v>3.8274990800098108</v>
      </c>
      <c r="I742" s="168">
        <v>-0.80614928499681549</v>
      </c>
      <c r="J742"/>
      <c r="K742"/>
      <c r="L742"/>
      <c r="M742"/>
      <c r="N742"/>
      <c r="O742"/>
      <c r="P742"/>
    </row>
    <row r="743" spans="3:16" ht="12.75">
      <c r="C743" s="160">
        <v>42095</v>
      </c>
      <c r="D743" s="168">
        <v>2.9909104758035765</v>
      </c>
      <c r="E743" s="168">
        <v>3.1277520250065249</v>
      </c>
      <c r="F743" s="168">
        <v>1.4419147694103795</v>
      </c>
      <c r="G743" s="168">
        <v>2.6541402665501312</v>
      </c>
      <c r="H743" s="168">
        <v>3.9226216534484326</v>
      </c>
      <c r="I743" s="168">
        <v>-0.50554716162506397</v>
      </c>
      <c r="J743"/>
      <c r="K743"/>
      <c r="L743"/>
      <c r="M743"/>
      <c r="N743"/>
      <c r="O743"/>
      <c r="P743"/>
    </row>
    <row r="744" spans="3:16" ht="12.75">
      <c r="C744" s="160">
        <v>42125</v>
      </c>
      <c r="D744" s="168">
        <v>0.9444389618079585</v>
      </c>
      <c r="E744" s="168">
        <v>2.7616829508445129</v>
      </c>
      <c r="F744" s="168">
        <v>-4.1926982756662179</v>
      </c>
      <c r="G744" s="168">
        <v>2.4139535207881035</v>
      </c>
      <c r="H744" s="168">
        <v>3.7883840471474972</v>
      </c>
      <c r="I744" s="168">
        <v>-0.82141334337794136</v>
      </c>
      <c r="J744"/>
      <c r="K744"/>
      <c r="L744"/>
      <c r="M744"/>
      <c r="N744"/>
      <c r="O744"/>
      <c r="P744"/>
    </row>
    <row r="745" spans="3:16" ht="12.75">
      <c r="C745" s="160">
        <v>42156</v>
      </c>
      <c r="D745" s="168">
        <v>1.6759887935074103</v>
      </c>
      <c r="E745" s="168">
        <v>2.6997449659320161</v>
      </c>
      <c r="F745" s="168">
        <v>-0.84815195190344195</v>
      </c>
      <c r="G745" s="168">
        <v>2.3028299607736669</v>
      </c>
      <c r="H745" s="168">
        <v>3.6314566246189672</v>
      </c>
      <c r="I745" s="168">
        <v>-0.74792697276273579</v>
      </c>
      <c r="J745"/>
      <c r="K745"/>
      <c r="L745"/>
      <c r="M745"/>
      <c r="N745"/>
      <c r="O745"/>
      <c r="P745"/>
    </row>
    <row r="746" spans="3:16" ht="12.75">
      <c r="C746" s="160">
        <v>42186</v>
      </c>
      <c r="D746" s="168">
        <v>2.3533845606247716</v>
      </c>
      <c r="E746" s="168">
        <v>1.9541172065535406</v>
      </c>
      <c r="F746" s="168">
        <v>3.3352374068849722</v>
      </c>
      <c r="G746" s="168">
        <v>2.1708266742893612</v>
      </c>
      <c r="H746" s="168">
        <v>3.2375106998497438</v>
      </c>
      <c r="I746" s="168">
        <v>-0.27800321171412845</v>
      </c>
      <c r="J746"/>
      <c r="K746"/>
      <c r="L746"/>
      <c r="M746"/>
      <c r="N746"/>
      <c r="O746"/>
      <c r="P746"/>
    </row>
    <row r="747" spans="3:16" ht="12.75">
      <c r="C747" s="160">
        <v>42217</v>
      </c>
      <c r="D747" s="168">
        <v>3.8300694741102204</v>
      </c>
      <c r="E747" s="168">
        <v>4.4403319998670199</v>
      </c>
      <c r="F747" s="168">
        <v>0.95027731592169928</v>
      </c>
      <c r="G747" s="168">
        <v>2.311298316020749</v>
      </c>
      <c r="H747" s="168">
        <v>3.331224822162282</v>
      </c>
      <c r="I747" s="168">
        <v>-0.17521554102356562</v>
      </c>
      <c r="J747"/>
      <c r="K747"/>
      <c r="L747"/>
      <c r="M747"/>
      <c r="N747"/>
      <c r="O747"/>
      <c r="P747"/>
    </row>
    <row r="748" spans="3:16" ht="12.75">
      <c r="C748" s="160">
        <v>42248</v>
      </c>
      <c r="D748" s="168">
        <v>1.5654420896598742</v>
      </c>
      <c r="E748" s="168">
        <v>2.0809754334572883</v>
      </c>
      <c r="F748" s="168">
        <v>-1.7736996095128466</v>
      </c>
      <c r="G748" s="168">
        <v>2.2579213724680747</v>
      </c>
      <c r="H748" s="168">
        <v>3.2199388908191962</v>
      </c>
      <c r="I748" s="168">
        <v>-0.31553218706608099</v>
      </c>
      <c r="J748"/>
      <c r="K748"/>
      <c r="L748"/>
      <c r="M748"/>
      <c r="N748"/>
      <c r="O748"/>
      <c r="P748"/>
    </row>
    <row r="749" spans="3:16" ht="12.75">
      <c r="C749" s="160">
        <v>42278</v>
      </c>
      <c r="D749" s="168">
        <v>3.8393861892583203</v>
      </c>
      <c r="E749" s="168">
        <v>2.6322640363310335</v>
      </c>
      <c r="F749" s="168">
        <v>3.2394166449996487</v>
      </c>
      <c r="G749" s="168">
        <v>2.4419241230962729</v>
      </c>
      <c r="H749" s="168">
        <v>3.0775796149787427</v>
      </c>
      <c r="I749" s="168">
        <v>0.24891329039111731</v>
      </c>
      <c r="J749"/>
      <c r="K749"/>
      <c r="L749"/>
      <c r="M749"/>
      <c r="N749"/>
      <c r="O749"/>
      <c r="P749"/>
    </row>
    <row r="750" spans="3:16" ht="12.75">
      <c r="C750" s="160">
        <v>42309</v>
      </c>
      <c r="D750" s="168">
        <v>1.6883038342135892</v>
      </c>
      <c r="E750" s="168">
        <v>2.1946776416612801</v>
      </c>
      <c r="F750" s="168">
        <v>-0.34674301096119242</v>
      </c>
      <c r="G750" s="168">
        <v>2.315790921879457</v>
      </c>
      <c r="H750" s="168">
        <v>2.8880331876067755</v>
      </c>
      <c r="I750" s="168">
        <v>0.19621636342463944</v>
      </c>
      <c r="J750"/>
      <c r="K750"/>
      <c r="L750"/>
      <c r="M750"/>
      <c r="N750"/>
      <c r="O750"/>
      <c r="P750"/>
    </row>
    <row r="751" spans="3:16" ht="12.75">
      <c r="C751" s="160">
        <v>42339</v>
      </c>
      <c r="D751" s="168">
        <v>2.6487060854935462</v>
      </c>
      <c r="E751" s="168">
        <v>2.6796880947461243</v>
      </c>
      <c r="F751" s="168">
        <v>-0.59359245405756766</v>
      </c>
      <c r="G751" s="168">
        <v>2.3321102885956568</v>
      </c>
      <c r="H751" s="168">
        <v>2.759578296066767</v>
      </c>
      <c r="I751" s="168">
        <v>0.2382940687507773</v>
      </c>
      <c r="J751"/>
      <c r="K751"/>
      <c r="L751"/>
      <c r="M751"/>
      <c r="N751"/>
      <c r="O751"/>
      <c r="P751"/>
    </row>
    <row r="752" spans="3:16" ht="12.75">
      <c r="C752" s="160">
        <v>42370</v>
      </c>
      <c r="D752" s="168">
        <v>3.9220138509032942E-2</v>
      </c>
      <c r="E752" s="168">
        <v>-0.28371194775718145</v>
      </c>
      <c r="F752" s="168">
        <v>-1.8488709531150782</v>
      </c>
      <c r="G752" s="168">
        <v>2.0682706514611793</v>
      </c>
      <c r="H752" s="168">
        <v>2.3940600487325936</v>
      </c>
      <c r="I752" s="168">
        <v>-2.6363137790685887E-2</v>
      </c>
      <c r="J752"/>
      <c r="K752"/>
      <c r="L752"/>
      <c r="M752"/>
      <c r="N752"/>
      <c r="O752"/>
      <c r="P752"/>
    </row>
    <row r="753" spans="3:16" ht="12.75">
      <c r="C753" s="160">
        <v>42401</v>
      </c>
      <c r="D753" s="168">
        <v>6.5206437653753113E-2</v>
      </c>
      <c r="E753" s="168">
        <v>-0.30865071499363017</v>
      </c>
      <c r="F753" s="168">
        <v>-0.96943163161599122</v>
      </c>
      <c r="G753" s="168">
        <v>1.9316039852795841</v>
      </c>
      <c r="H753" s="168">
        <v>2.2055861282983313</v>
      </c>
      <c r="I753" s="168">
        <v>-0.17960571353849986</v>
      </c>
      <c r="J753"/>
      <c r="K753"/>
      <c r="L753"/>
      <c r="M753"/>
      <c r="N753"/>
      <c r="O753"/>
      <c r="P753"/>
    </row>
    <row r="754" spans="3:16" ht="12.75">
      <c r="C754" s="160">
        <v>42430</v>
      </c>
      <c r="D754" s="168">
        <v>-1.6112403899967487</v>
      </c>
      <c r="E754" s="168">
        <v>-2.7206080484654893</v>
      </c>
      <c r="F754" s="168">
        <v>-1.0345616845960137</v>
      </c>
      <c r="G754" s="168">
        <v>1.6288646595685741</v>
      </c>
      <c r="H754" s="168">
        <v>1.7224655576464798</v>
      </c>
      <c r="I754" s="168">
        <v>-0.24830122342686112</v>
      </c>
      <c r="J754"/>
      <c r="K754"/>
      <c r="L754"/>
      <c r="M754"/>
      <c r="N754"/>
      <c r="O754"/>
      <c r="P754"/>
    </row>
    <row r="755" spans="3:16" ht="12.75">
      <c r="C755" s="160">
        <v>42461</v>
      </c>
      <c r="D755" s="168">
        <v>1.6260723794497611</v>
      </c>
      <c r="E755" s="168">
        <v>1.4667104584056734</v>
      </c>
      <c r="F755" s="168">
        <v>1.0381538815675828</v>
      </c>
      <c r="G755" s="168">
        <v>1.5144472254856822</v>
      </c>
      <c r="H755" s="168">
        <v>1.5816659332800187</v>
      </c>
      <c r="I755" s="168">
        <v>-0.27999204688112789</v>
      </c>
      <c r="J755"/>
      <c r="K755"/>
      <c r="L755"/>
      <c r="M755"/>
      <c r="N755"/>
      <c r="O755"/>
      <c r="P755"/>
    </row>
    <row r="756" spans="3:16" ht="12.75">
      <c r="C756" s="160">
        <v>42491</v>
      </c>
      <c r="D756" s="168">
        <v>-0.22681279145932987</v>
      </c>
      <c r="E756" s="168">
        <v>-0.59424549248671132</v>
      </c>
      <c r="F756" s="168">
        <v>1.0587719194242506</v>
      </c>
      <c r="G756" s="168">
        <v>1.4120725396975509</v>
      </c>
      <c r="H756" s="168">
        <v>1.2878025260867121</v>
      </c>
      <c r="I756" s="168">
        <v>0.16088142585863885</v>
      </c>
      <c r="J756"/>
      <c r="K756"/>
      <c r="L756"/>
      <c r="M756"/>
      <c r="N756"/>
      <c r="O756"/>
      <c r="P756"/>
    </row>
    <row r="757" spans="3:16" ht="12.75">
      <c r="C757" s="160">
        <v>42522</v>
      </c>
      <c r="D757" s="168">
        <v>-1.9611688566401053E-2</v>
      </c>
      <c r="E757" s="168">
        <v>-0.2918801716070174</v>
      </c>
      <c r="F757" s="168">
        <v>-0.93803826637495202</v>
      </c>
      <c r="G757" s="168">
        <v>1.265567955367497</v>
      </c>
      <c r="H757" s="168">
        <v>1.0287121190575732</v>
      </c>
      <c r="I757" s="168">
        <v>0.15414667084672207</v>
      </c>
      <c r="J757"/>
      <c r="K757"/>
      <c r="L757"/>
      <c r="M757"/>
      <c r="N757"/>
      <c r="O757"/>
      <c r="P757"/>
    </row>
    <row r="758" spans="3:16" ht="12.75">
      <c r="C758" s="160">
        <v>42552</v>
      </c>
      <c r="D758" s="168">
        <v>-0.11046333231051753</v>
      </c>
      <c r="E758" s="168">
        <v>0.30769841584945556</v>
      </c>
      <c r="F758" s="168">
        <v>-3.1305701586155421</v>
      </c>
      <c r="G758" s="168">
        <v>1.0634112925241856</v>
      </c>
      <c r="H758" s="168">
        <v>0.89558947132717392</v>
      </c>
      <c r="I758" s="168">
        <v>-0.38844253590063493</v>
      </c>
      <c r="J758"/>
      <c r="K758"/>
      <c r="L758"/>
      <c r="M758"/>
      <c r="N758"/>
      <c r="O758"/>
      <c r="P758"/>
    </row>
    <row r="759" spans="3:16" ht="12.75">
      <c r="C759" s="160">
        <v>42583</v>
      </c>
      <c r="D759" s="168">
        <v>5.7383527679433222E-2</v>
      </c>
      <c r="E759" s="168">
        <v>0.41274085391731496</v>
      </c>
      <c r="F759" s="168">
        <v>-2.2866073575378731</v>
      </c>
      <c r="G759" s="168">
        <v>0.7768111433384961</v>
      </c>
      <c r="H759" s="168">
        <v>0.6001117577751458</v>
      </c>
      <c r="I759" s="168">
        <v>-0.64624408474708295</v>
      </c>
      <c r="J759"/>
      <c r="K759"/>
      <c r="L759"/>
      <c r="M759"/>
      <c r="N759"/>
      <c r="O759"/>
      <c r="P759"/>
    </row>
    <row r="760" spans="3:16" ht="12.75">
      <c r="C760" s="160">
        <v>42614</v>
      </c>
      <c r="D760" s="168">
        <v>0.38163045943573337</v>
      </c>
      <c r="E760" s="168">
        <v>0.1295059209361682</v>
      </c>
      <c r="F760" s="168">
        <v>-1.27954010732374</v>
      </c>
      <c r="G760" s="168">
        <v>0.67650167669082162</v>
      </c>
      <c r="H760" s="168">
        <v>0.43364861385013498</v>
      </c>
      <c r="I760" s="168">
        <v>-0.60350744781524357</v>
      </c>
      <c r="J760"/>
      <c r="K760"/>
      <c r="L760"/>
      <c r="M760"/>
      <c r="N760"/>
      <c r="O760"/>
      <c r="P760"/>
    </row>
    <row r="761" spans="3:16" ht="12.75">
      <c r="C761" s="160">
        <v>42644</v>
      </c>
      <c r="D761" s="168">
        <v>0.146793690826863</v>
      </c>
      <c r="E761" s="168">
        <v>-2.9123568482658513E-2</v>
      </c>
      <c r="F761" s="168">
        <v>-0.70631331921470197</v>
      </c>
      <c r="G761" s="168">
        <v>0.37105642094246161</v>
      </c>
      <c r="H761" s="168">
        <v>0.21030655139946397</v>
      </c>
      <c r="I761" s="168">
        <v>-0.92433811936991628</v>
      </c>
      <c r="J761"/>
      <c r="K761"/>
      <c r="L761"/>
      <c r="M761"/>
      <c r="N761"/>
      <c r="O761"/>
      <c r="P761"/>
    </row>
    <row r="762" spans="3:16" ht="12.75">
      <c r="C762" s="160">
        <v>42675</v>
      </c>
      <c r="D762" s="168">
        <v>0.41135131384619772</v>
      </c>
      <c r="E762" s="168">
        <v>-0.29520504017807037</v>
      </c>
      <c r="F762" s="168">
        <v>0.13734848744979544</v>
      </c>
      <c r="G762" s="168">
        <v>0.26464319810672876</v>
      </c>
      <c r="H762" s="168">
        <v>1.6883770515896401E-3</v>
      </c>
      <c r="I762" s="168">
        <v>-0.88388567784418726</v>
      </c>
      <c r="J762"/>
      <c r="K762"/>
      <c r="L762"/>
      <c r="M762"/>
      <c r="N762"/>
      <c r="O762"/>
      <c r="P762"/>
    </row>
    <row r="763" spans="3:16" ht="12.75">
      <c r="C763" s="327">
        <v>42705</v>
      </c>
      <c r="D763" s="269">
        <v>1.1181919149440889</v>
      </c>
      <c r="E763" s="269">
        <v>2.177620081554843</v>
      </c>
      <c r="F763" s="269">
        <v>7.3619631901844507E-2</v>
      </c>
      <c r="G763" s="269">
        <v>0.15038199374819428</v>
      </c>
      <c r="H763" s="269">
        <v>-3.1052860473967936E-2</v>
      </c>
      <c r="I763" s="269">
        <v>-0.82916381198187006</v>
      </c>
      <c r="J763"/>
      <c r="K763"/>
      <c r="L763"/>
      <c r="M763"/>
      <c r="N763"/>
      <c r="O763"/>
      <c r="P763"/>
    </row>
    <row r="764" spans="3:16" ht="12.75">
      <c r="C764" s="160">
        <v>42736</v>
      </c>
      <c r="D764" s="269">
        <v>1.6063635519514508</v>
      </c>
      <c r="E764" s="269">
        <v>2.3530233904700992</v>
      </c>
      <c r="F764" s="269">
        <v>1.1780331466189509</v>
      </c>
      <c r="G764" s="269">
        <v>0.27777428323414455</v>
      </c>
      <c r="H764" s="269">
        <v>0.18098247399429557</v>
      </c>
      <c r="I764" s="269">
        <v>-0.57532991484579021</v>
      </c>
      <c r="J764"/>
      <c r="K764"/>
      <c r="L764"/>
      <c r="M764"/>
      <c r="N764"/>
      <c r="O764"/>
      <c r="P764"/>
    </row>
    <row r="765" spans="3:16" ht="12.75">
      <c r="C765" s="160">
        <v>42767</v>
      </c>
      <c r="D765" s="269">
        <v>0.65065213313191261</v>
      </c>
      <c r="E765" s="269">
        <v>1.3226912079380426</v>
      </c>
      <c r="F765" s="269">
        <v>-0.98794392628764882</v>
      </c>
      <c r="G765" s="269">
        <v>0.32749050025957516</v>
      </c>
      <c r="H765" s="269">
        <v>0.31943162204473019</v>
      </c>
      <c r="I765" s="269">
        <v>-0.57658150546913145</v>
      </c>
      <c r="J765"/>
      <c r="K765"/>
      <c r="L765"/>
      <c r="M765"/>
      <c r="N765"/>
      <c r="O765"/>
      <c r="P765"/>
    </row>
    <row r="766" spans="3:16" ht="12.75">
      <c r="C766" s="160">
        <v>42795</v>
      </c>
      <c r="D766" s="269">
        <v>3.1654791130271587</v>
      </c>
      <c r="E766" s="269">
        <v>4.6487415826925949</v>
      </c>
      <c r="F766" s="269">
        <v>-0.49609140108238803</v>
      </c>
      <c r="G766" s="269">
        <v>0.73213745842990452</v>
      </c>
      <c r="H766" s="269">
        <v>0.94743635342418031</v>
      </c>
      <c r="I766" s="269">
        <v>-0.53129133390662497</v>
      </c>
      <c r="J766"/>
      <c r="K766"/>
      <c r="L766"/>
      <c r="M766"/>
      <c r="N766"/>
      <c r="O766"/>
      <c r="P766"/>
    </row>
    <row r="767" spans="3:16" ht="12.75">
      <c r="C767" s="160">
        <v>42826</v>
      </c>
      <c r="D767" s="269">
        <v>-0.91500984872742164</v>
      </c>
      <c r="E767" s="269">
        <v>-0.79997780408403996</v>
      </c>
      <c r="F767" s="269">
        <v>-4.38447606137583</v>
      </c>
      <c r="G767" s="269">
        <v>0.5137498962185072</v>
      </c>
      <c r="H767" s="269">
        <v>0.75111409363610715</v>
      </c>
      <c r="I767" s="269">
        <v>-0.98845486261613935</v>
      </c>
      <c r="J767"/>
      <c r="K767"/>
      <c r="L767"/>
      <c r="M767"/>
      <c r="N767"/>
      <c r="O767"/>
      <c r="P767"/>
    </row>
    <row r="768" spans="3:16" ht="12.75">
      <c r="C768" s="160">
        <v>42856</v>
      </c>
      <c r="D768" s="269">
        <v>1.3139973543677463</v>
      </c>
      <c r="E768" s="269">
        <v>1.5385185734410944</v>
      </c>
      <c r="F768" s="269">
        <v>-2.3675442301374972</v>
      </c>
      <c r="G768" s="269">
        <v>0.64579336793109121</v>
      </c>
      <c r="H768" s="269">
        <v>0.93684667588691539</v>
      </c>
      <c r="I768" s="269">
        <v>-1.2677573120041918</v>
      </c>
      <c r="J768"/>
      <c r="K768"/>
      <c r="L768"/>
      <c r="M768"/>
      <c r="N768"/>
      <c r="O768"/>
      <c r="P768"/>
    </row>
    <row r="769" spans="3:16" ht="12.75">
      <c r="C769" s="160">
        <v>42887</v>
      </c>
      <c r="D769" s="269">
        <v>1.896822283248345</v>
      </c>
      <c r="E769" s="269">
        <v>1.6021411445458433</v>
      </c>
      <c r="F769" s="269">
        <v>1.2899739185601167</v>
      </c>
      <c r="G769" s="269">
        <v>0.80970878835588955</v>
      </c>
      <c r="H769" s="269">
        <v>1.1010797659501748</v>
      </c>
      <c r="I769" s="269">
        <v>-1.0853600161036869</v>
      </c>
      <c r="J769"/>
      <c r="K769"/>
      <c r="L769"/>
      <c r="M769"/>
      <c r="N769"/>
      <c r="O769"/>
      <c r="P769"/>
    </row>
    <row r="770" spans="3:16" ht="12.75">
      <c r="C770" s="160">
        <v>42917</v>
      </c>
      <c r="D770" s="269">
        <v>2.8537199729679941</v>
      </c>
      <c r="E770" s="269">
        <v>3.2713887074749204</v>
      </c>
      <c r="F770" s="269">
        <v>0.17468876285418045</v>
      </c>
      <c r="G770" s="269">
        <v>1.0526412924300788</v>
      </c>
      <c r="H770" s="269">
        <v>1.3417119974912239</v>
      </c>
      <c r="I770" s="269">
        <v>-0.80579585861103586</v>
      </c>
      <c r="J770"/>
      <c r="K770"/>
      <c r="L770"/>
      <c r="M770"/>
      <c r="N770"/>
      <c r="O770"/>
      <c r="P770"/>
    </row>
    <row r="771" spans="3:16" ht="12.75">
      <c r="C771" s="160">
        <v>42948</v>
      </c>
      <c r="D771" s="269">
        <v>2.0170104096781882</v>
      </c>
      <c r="E771" s="269">
        <v>2.3119921383814024</v>
      </c>
      <c r="F771" s="269">
        <v>0.65454366495238947</v>
      </c>
      <c r="G771" s="269">
        <v>1.2045110233855683</v>
      </c>
      <c r="H771" s="269">
        <v>1.4859038089297227</v>
      </c>
      <c r="I771" s="269">
        <v>-0.57179013850673366</v>
      </c>
      <c r="J771"/>
      <c r="K771"/>
      <c r="L771"/>
      <c r="M771"/>
      <c r="N771"/>
      <c r="O771"/>
      <c r="P771"/>
    </row>
    <row r="772" spans="3:16" ht="12.75">
      <c r="C772" s="160">
        <v>42979</v>
      </c>
      <c r="D772" s="269">
        <v>1.5885022692889494</v>
      </c>
      <c r="E772" s="269">
        <v>2.166185912347629</v>
      </c>
      <c r="F772" s="269">
        <v>4.3438956525809758E-2</v>
      </c>
      <c r="G772" s="269">
        <v>1.3072657273986987</v>
      </c>
      <c r="H772" s="269">
        <v>1.6616793780236394</v>
      </c>
      <c r="I772" s="269">
        <v>-0.46189219868048026</v>
      </c>
      <c r="J772"/>
      <c r="K772"/>
      <c r="L772"/>
      <c r="M772"/>
      <c r="N772"/>
      <c r="O772"/>
      <c r="P772"/>
    </row>
    <row r="773" spans="3:16" ht="12.75">
      <c r="C773" s="327">
        <v>43009</v>
      </c>
      <c r="D773" s="269">
        <v>0.92767481210402902</v>
      </c>
      <c r="E773" s="269">
        <v>2.5485847460812616</v>
      </c>
      <c r="F773" s="269">
        <v>-3.0955290645391931</v>
      </c>
      <c r="G773" s="269">
        <v>1.3736775115332556</v>
      </c>
      <c r="H773" s="269">
        <v>1.8821957798690336</v>
      </c>
      <c r="I773" s="269">
        <v>-0.66258025439127621</v>
      </c>
      <c r="J773"/>
      <c r="K773"/>
      <c r="L773"/>
      <c r="M773"/>
      <c r="N773"/>
      <c r="O773"/>
      <c r="P773"/>
    </row>
    <row r="774" spans="3:16" ht="12.75">
      <c r="C774" s="160">
        <v>43040</v>
      </c>
      <c r="D774" s="269">
        <v>3.5606404611952414</v>
      </c>
      <c r="E774" s="269">
        <v>4.5433476800832429</v>
      </c>
      <c r="F774" s="269">
        <v>0.2274571660437319</v>
      </c>
      <c r="G774" s="269">
        <v>1.6407485669119648</v>
      </c>
      <c r="H774" s="269">
        <v>2.2939832885652933</v>
      </c>
      <c r="I774" s="269">
        <v>-0.65484813395413344</v>
      </c>
      <c r="J774"/>
      <c r="K774"/>
      <c r="L774"/>
      <c r="M774"/>
      <c r="N774"/>
      <c r="O774"/>
      <c r="P774"/>
    </row>
    <row r="775" spans="3:16" ht="12.75">
      <c r="C775" s="327">
        <v>43070</v>
      </c>
      <c r="D775" s="269">
        <v>1.834157993516472</v>
      </c>
      <c r="E775" s="269">
        <v>0.57011951778254133</v>
      </c>
      <c r="F775" s="269">
        <v>1.412924169177221</v>
      </c>
      <c r="G775" s="269">
        <v>1.6965220377023638</v>
      </c>
      <c r="H775" s="269">
        <v>2.1693187518812218</v>
      </c>
      <c r="I775" s="269">
        <v>-0.54367099523477957</v>
      </c>
      <c r="J775"/>
      <c r="K775"/>
      <c r="L775"/>
      <c r="M775"/>
      <c r="N775"/>
      <c r="O775"/>
      <c r="P775"/>
    </row>
    <row r="776" spans="3:16" ht="12.75">
      <c r="C776" s="327">
        <v>43101</v>
      </c>
      <c r="D776" s="269">
        <v>0.87933065269485411</v>
      </c>
      <c r="E776" s="269">
        <v>-6.7300001950731936E-2</v>
      </c>
      <c r="F776" s="269">
        <v>-1.1300724844472421</v>
      </c>
      <c r="G776" s="269">
        <v>1.6365198089402622</v>
      </c>
      <c r="H776" s="269">
        <v>1.9708675951265464</v>
      </c>
      <c r="I776" s="269">
        <v>-0.7376984119301877</v>
      </c>
      <c r="J776"/>
      <c r="K776"/>
      <c r="L776"/>
      <c r="M776"/>
      <c r="N776"/>
      <c r="O776"/>
      <c r="P776"/>
    </row>
    <row r="777" spans="3:16" ht="12.75">
      <c r="C777" s="327">
        <v>43132</v>
      </c>
      <c r="D777" s="269">
        <v>0.82203605972024363</v>
      </c>
      <c r="E777" s="269">
        <v>5.2329112741200667E-2</v>
      </c>
      <c r="F777" s="269">
        <v>0.63672502363514294</v>
      </c>
      <c r="G777" s="269">
        <v>1.650581038630583</v>
      </c>
      <c r="H777" s="269">
        <v>1.8613524494069722</v>
      </c>
      <c r="I777" s="269">
        <v>-0.59930129955184652</v>
      </c>
      <c r="J777"/>
      <c r="K777"/>
      <c r="L777"/>
      <c r="M777"/>
      <c r="N777"/>
      <c r="O777"/>
      <c r="P777"/>
    </row>
    <row r="778" spans="3:16" ht="12.75">
      <c r="C778" s="327">
        <v>43160</v>
      </c>
      <c r="D778" s="269">
        <v>-1.3378088181237757</v>
      </c>
      <c r="E778" s="269">
        <v>-2.1722860115733544</v>
      </c>
      <c r="F778" s="269">
        <v>-5.8107778307203706E-2</v>
      </c>
      <c r="G778" s="269">
        <v>1.2664675800640346</v>
      </c>
      <c r="H778" s="269">
        <v>1.2764488687090125</v>
      </c>
      <c r="I778" s="269">
        <v>-0.56281759650622654</v>
      </c>
      <c r="J778"/>
      <c r="K778"/>
      <c r="L778"/>
      <c r="M778"/>
      <c r="N778"/>
      <c r="O778"/>
      <c r="P778"/>
    </row>
    <row r="779" spans="3:16" ht="12.75">
      <c r="C779" s="327">
        <v>43191</v>
      </c>
      <c r="D779" s="269">
        <v>0.3319754005248976</v>
      </c>
      <c r="E779" s="269">
        <v>0.3393528057205053</v>
      </c>
      <c r="F779" s="269">
        <v>1.047201505873363</v>
      </c>
      <c r="G779" s="269">
        <v>1.3744279474524834</v>
      </c>
      <c r="H779" s="269">
        <v>1.3753648402121676</v>
      </c>
      <c r="I779" s="269">
        <v>-0.10496884983719479</v>
      </c>
      <c r="J779"/>
      <c r="K779"/>
      <c r="L779"/>
      <c r="M779"/>
      <c r="N779"/>
      <c r="O779"/>
      <c r="P779"/>
    </row>
    <row r="780" spans="3:16" ht="12.75">
      <c r="C780" s="327">
        <v>43221</v>
      </c>
      <c r="D780" s="269">
        <v>1.1663894154512855</v>
      </c>
      <c r="E780" s="269">
        <v>-0.13874183066194812</v>
      </c>
      <c r="F780" s="269">
        <v>4.1024778293157649</v>
      </c>
      <c r="G780" s="269">
        <v>1.3616407028726574</v>
      </c>
      <c r="H780" s="269">
        <v>1.2291970547068543</v>
      </c>
      <c r="I780" s="269">
        <v>0.42430788005918263</v>
      </c>
      <c r="J780"/>
      <c r="K780"/>
      <c r="L780"/>
      <c r="M780"/>
      <c r="N780"/>
      <c r="O780"/>
      <c r="P780"/>
    </row>
    <row r="781" spans="3:16" ht="12.75">
      <c r="C781" s="327">
        <v>43252</v>
      </c>
      <c r="D781" s="269">
        <v>-0.66895104625869228</v>
      </c>
      <c r="E781" s="269">
        <v>-1.4570566175798105</v>
      </c>
      <c r="F781" s="269">
        <v>0.79567597661687195</v>
      </c>
      <c r="G781" s="269">
        <v>1.1406961166906537</v>
      </c>
      <c r="H781" s="269">
        <v>0.96363209667349459</v>
      </c>
      <c r="I781" s="269">
        <v>0.38373755116825059</v>
      </c>
      <c r="J781"/>
      <c r="K781"/>
      <c r="L781"/>
      <c r="M781"/>
      <c r="N781"/>
      <c r="O781"/>
      <c r="P781"/>
    </row>
    <row r="782" spans="3:16" ht="12.75">
      <c r="C782" s="327">
        <v>43282</v>
      </c>
      <c r="D782" s="269">
        <v>-2.0458142938207358</v>
      </c>
      <c r="E782" s="269">
        <v>-3.3249013069640898</v>
      </c>
      <c r="F782" s="269">
        <v>0.87657091040143076</v>
      </c>
      <c r="G782" s="269">
        <v>0.7360968024990866</v>
      </c>
      <c r="H782" s="269">
        <v>0.4234635461918268</v>
      </c>
      <c r="I782" s="269">
        <v>0.44248476859360952</v>
      </c>
      <c r="J782"/>
      <c r="K782"/>
      <c r="L782"/>
      <c r="M782"/>
      <c r="N782"/>
      <c r="O782"/>
      <c r="P782"/>
    </row>
    <row r="783" spans="3:16" ht="12.75">
      <c r="C783" s="327">
        <v>43313</v>
      </c>
      <c r="D783" s="269">
        <v>-2.784318716985934</v>
      </c>
      <c r="E783" s="269">
        <v>-4.1910663568293423</v>
      </c>
      <c r="F783" s="269">
        <v>-3.7892678156714599E-2</v>
      </c>
      <c r="G783" s="269">
        <v>0.36287952946676416</v>
      </c>
      <c r="H783" s="269">
        <v>-7.1999486736329388E-2</v>
      </c>
      <c r="I783" s="269">
        <v>0.38747243807932819</v>
      </c>
      <c r="J783"/>
      <c r="K783"/>
      <c r="L783"/>
      <c r="M783"/>
      <c r="N783"/>
      <c r="O783"/>
      <c r="P783"/>
    </row>
    <row r="784" spans="3:16" ht="12.75">
      <c r="C784" s="327">
        <v>43344</v>
      </c>
      <c r="D784" s="269">
        <v>-2.1574107203295556</v>
      </c>
      <c r="E784" s="269">
        <v>-3.3843968013989367</v>
      </c>
      <c r="F784" s="269">
        <v>0.78508226347782095</v>
      </c>
      <c r="G784" s="269">
        <v>4.3871339433376733E-2</v>
      </c>
      <c r="H784" s="269">
        <v>-0.54971510162972193</v>
      </c>
      <c r="I784" s="269">
        <v>0.44895365774630935</v>
      </c>
      <c r="J784"/>
      <c r="K784"/>
      <c r="L784"/>
      <c r="M784"/>
      <c r="N784"/>
      <c r="O784"/>
      <c r="P784"/>
    </row>
    <row r="785" spans="3:28" ht="12.75">
      <c r="C785" s="327">
        <v>43374</v>
      </c>
      <c r="D785" s="269">
        <v>-1.5146936985233173</v>
      </c>
      <c r="E785" s="269">
        <v>-3.6078222939041837</v>
      </c>
      <c r="F785" s="269">
        <v>2.6316728730681804</v>
      </c>
      <c r="G785" s="269">
        <v>-0.16269361739789101</v>
      </c>
      <c r="H785" s="269">
        <v>-1.07309461014925</v>
      </c>
      <c r="I785" s="269">
        <v>0.92786804001414591</v>
      </c>
      <c r="J785"/>
      <c r="K785"/>
      <c r="L785"/>
      <c r="M785"/>
      <c r="N785"/>
      <c r="O785"/>
      <c r="P785"/>
    </row>
    <row r="786" spans="3:28" ht="12.75">
      <c r="C786" s="327">
        <v>43405</v>
      </c>
      <c r="D786" s="269">
        <v>-4.0921179307781053</v>
      </c>
      <c r="E786" s="269">
        <v>-5.1448632801896599</v>
      </c>
      <c r="F786" s="269">
        <v>-1.3901560076635455</v>
      </c>
      <c r="G786" s="269">
        <v>-0.81368729734100365</v>
      </c>
      <c r="H786" s="269">
        <v>-1.8934225748849842</v>
      </c>
      <c r="I786" s="269">
        <v>0.78937845590825173</v>
      </c>
      <c r="J786"/>
      <c r="K786"/>
      <c r="L786"/>
      <c r="M786"/>
      <c r="N786"/>
      <c r="O786"/>
      <c r="P786"/>
    </row>
    <row r="787" spans="3:28" ht="12.75">
      <c r="C787" s="162">
        <v>43435</v>
      </c>
      <c r="D787" s="169">
        <v>-3.1058892519058356</v>
      </c>
      <c r="E787" s="169">
        <v>-3.0910833737025967</v>
      </c>
      <c r="F787" s="169">
        <v>-2.6425478997789242</v>
      </c>
      <c r="G787" s="169">
        <v>-1.19842088099954</v>
      </c>
      <c r="H787" s="169">
        <v>-2.1714161812928623</v>
      </c>
      <c r="I787" s="169">
        <v>0.44697875292147859</v>
      </c>
      <c r="J787"/>
      <c r="K787"/>
      <c r="L787"/>
      <c r="M787"/>
      <c r="N787"/>
      <c r="O787"/>
      <c r="P787"/>
    </row>
    <row r="789" spans="3:28" ht="13.15" customHeight="1">
      <c r="C789" s="224" t="s">
        <v>332</v>
      </c>
      <c r="D789" s="274"/>
      <c r="E789" s="274"/>
      <c r="F789" s="274"/>
      <c r="G789" s="274"/>
      <c r="H789" s="137">
        <v>2015</v>
      </c>
      <c r="I789" s="137">
        <v>2015</v>
      </c>
      <c r="J789" s="137">
        <v>2014</v>
      </c>
      <c r="K789" s="137">
        <v>2015</v>
      </c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</row>
    <row r="790" spans="3:28" ht="12.75">
      <c r="C790" s="283" t="s">
        <v>221</v>
      </c>
      <c r="D790" s="284" t="s">
        <v>197</v>
      </c>
      <c r="E790" s="285" t="s">
        <v>220</v>
      </c>
      <c r="F790" s="284" t="s">
        <v>195</v>
      </c>
      <c r="G790" s="284" t="s">
        <v>196</v>
      </c>
      <c r="H790" s="284" t="s">
        <v>274</v>
      </c>
      <c r="I790" s="284" t="s">
        <v>275</v>
      </c>
      <c r="J790" s="284" t="s">
        <v>276</v>
      </c>
      <c r="K790" s="396" t="s">
        <v>220</v>
      </c>
      <c r="L790" s="397" t="s">
        <v>195</v>
      </c>
      <c r="M790" s="397" t="s">
        <v>196</v>
      </c>
      <c r="N790" s="397" t="s">
        <v>274</v>
      </c>
      <c r="O790" s="397" t="s">
        <v>275</v>
      </c>
      <c r="P790" s="397" t="s">
        <v>276</v>
      </c>
      <c r="Q790" s="391"/>
      <c r="R790" s="392" t="s">
        <v>333</v>
      </c>
      <c r="S790" s="392" t="s">
        <v>334</v>
      </c>
      <c r="T790" s="392" t="s">
        <v>23</v>
      </c>
      <c r="U790" s="392" t="s">
        <v>335</v>
      </c>
      <c r="V790" s="279"/>
      <c r="W790" s="267"/>
      <c r="X790" s="267"/>
      <c r="AA790" s="267"/>
      <c r="AB790" s="267"/>
    </row>
    <row r="791" spans="3:28" ht="12.75">
      <c r="C791" s="286">
        <v>1</v>
      </c>
      <c r="D791" s="287">
        <v>29948.2</v>
      </c>
      <c r="E791" s="288">
        <v>8641.6380000000008</v>
      </c>
      <c r="F791" s="289">
        <v>2283.7170000000001</v>
      </c>
      <c r="G791" s="289">
        <v>8873.5949999999993</v>
      </c>
      <c r="H791" s="289">
        <v>1128.712</v>
      </c>
      <c r="I791" s="289">
        <v>5047.8029999999999</v>
      </c>
      <c r="J791" s="289">
        <f>D791-T791</f>
        <v>3972.7350000000006</v>
      </c>
      <c r="K791" s="393">
        <f t="shared" ref="K791:K810" si="43">E791/$D791</f>
        <v>0.28855283456100872</v>
      </c>
      <c r="L791" s="393">
        <f t="shared" ref="L791:L810" si="44">F791/$D791</f>
        <v>7.6255567947322384E-2</v>
      </c>
      <c r="M791" s="393">
        <f t="shared" ref="M791:M810" si="45">G791/$D791</f>
        <v>0.29629810806659496</v>
      </c>
      <c r="N791" s="393">
        <f t="shared" ref="N791:N810" si="46">H791/$D791</f>
        <v>3.7688809344134204E-2</v>
      </c>
      <c r="O791" s="393">
        <f t="shared" ref="O791:O810" si="47">I791/$D791</f>
        <v>0.16855113162059823</v>
      </c>
      <c r="P791" s="393">
        <f t="shared" ref="P791:P810" si="48">J791/$D791</f>
        <v>0.13265354846034155</v>
      </c>
      <c r="Q791" s="393">
        <f t="shared" ref="Q791:Q810" si="49">SUM(K791:P791)</f>
        <v>1</v>
      </c>
      <c r="R791" s="392">
        <v>12286.023999999999</v>
      </c>
      <c r="S791" s="392">
        <v>13689.441000000001</v>
      </c>
      <c r="T791" s="394">
        <f>SUM(R791:S791)</f>
        <v>25975.465</v>
      </c>
      <c r="U791" s="395">
        <f>J791/D791</f>
        <v>0.13265354846034155</v>
      </c>
      <c r="W791" s="267"/>
      <c r="X791" s="282"/>
      <c r="Y791" s="282"/>
      <c r="Z791" s="282"/>
      <c r="AA791" s="282"/>
      <c r="AB791" s="267"/>
    </row>
    <row r="792" spans="3:28" ht="12.75">
      <c r="C792" s="286">
        <v>2</v>
      </c>
      <c r="D792" s="287">
        <v>27600.365000000002</v>
      </c>
      <c r="E792" s="288">
        <v>6862.0209999999997</v>
      </c>
      <c r="F792" s="289">
        <v>2175.7959999999998</v>
      </c>
      <c r="G792" s="289">
        <v>8965.9120000000003</v>
      </c>
      <c r="H792" s="289">
        <v>1147.74</v>
      </c>
      <c r="I792" s="289">
        <v>4835.0350000000008</v>
      </c>
      <c r="J792" s="289">
        <f t="shared" ref="J792:J814" si="50">D792-T792</f>
        <v>3613.8610000000008</v>
      </c>
      <c r="K792" s="393">
        <f t="shared" si="43"/>
        <v>0.24862066135719579</v>
      </c>
      <c r="L792" s="393">
        <f t="shared" si="44"/>
        <v>7.8832145879230209E-2</v>
      </c>
      <c r="M792" s="393">
        <f t="shared" si="45"/>
        <v>0.32484758806631725</v>
      </c>
      <c r="N792" s="393">
        <f t="shared" si="46"/>
        <v>4.158423267228531E-2</v>
      </c>
      <c r="O792" s="393">
        <f t="shared" si="47"/>
        <v>0.17518011084273707</v>
      </c>
      <c r="P792" s="393">
        <f t="shared" si="48"/>
        <v>0.13093526118223439</v>
      </c>
      <c r="Q792" s="393">
        <f t="shared" si="49"/>
        <v>1</v>
      </c>
      <c r="R792" s="392">
        <v>12289.448</v>
      </c>
      <c r="S792" s="392">
        <v>11697.056</v>
      </c>
      <c r="T792" s="394">
        <f t="shared" ref="T792:T814" si="51">SUM(R792:S792)</f>
        <v>23986.504000000001</v>
      </c>
      <c r="U792" s="395">
        <f t="shared" ref="U792:U814" si="52">J792/D792</f>
        <v>0.13093526118223439</v>
      </c>
      <c r="W792" s="267"/>
      <c r="X792" s="282"/>
      <c r="Y792" s="282"/>
      <c r="Z792" s="282"/>
      <c r="AA792" s="282"/>
      <c r="AB792" s="267"/>
    </row>
    <row r="793" spans="3:28" ht="12.75">
      <c r="C793" s="286">
        <v>3</v>
      </c>
      <c r="D793" s="287">
        <v>26369.02</v>
      </c>
      <c r="E793" s="288">
        <v>5985.7709999999997</v>
      </c>
      <c r="F793" s="289">
        <v>2118.614</v>
      </c>
      <c r="G793" s="289">
        <v>9022.2019999999993</v>
      </c>
      <c r="H793" s="289">
        <v>1134.5239999999999</v>
      </c>
      <c r="I793" s="289">
        <v>4711.1130000000003</v>
      </c>
      <c r="J793" s="289">
        <f t="shared" si="50"/>
        <v>3396.7960000000021</v>
      </c>
      <c r="K793" s="393">
        <f t="shared" si="43"/>
        <v>0.22700013121458437</v>
      </c>
      <c r="L793" s="393">
        <f t="shared" si="44"/>
        <v>8.0344813724590444E-2</v>
      </c>
      <c r="M793" s="393">
        <f t="shared" si="45"/>
        <v>0.34215158545899693</v>
      </c>
      <c r="N793" s="393">
        <f t="shared" si="46"/>
        <v>4.3024882987687821E-2</v>
      </c>
      <c r="O793" s="393">
        <f t="shared" si="47"/>
        <v>0.17866090586605041</v>
      </c>
      <c r="P793" s="393">
        <f t="shared" si="48"/>
        <v>0.12881768074809008</v>
      </c>
      <c r="Q793" s="393">
        <f t="shared" si="49"/>
        <v>1</v>
      </c>
      <c r="R793" s="392">
        <v>12275.339999999998</v>
      </c>
      <c r="S793" s="392">
        <v>10696.884</v>
      </c>
      <c r="T793" s="394">
        <f t="shared" si="51"/>
        <v>22972.223999999998</v>
      </c>
      <c r="U793" s="395">
        <f t="shared" si="52"/>
        <v>0.12881768074809008</v>
      </c>
      <c r="W793" s="267"/>
      <c r="X793" s="282"/>
      <c r="Y793" s="282"/>
      <c r="Z793" s="282"/>
      <c r="AA793" s="282"/>
      <c r="AB793" s="267"/>
    </row>
    <row r="794" spans="3:28" ht="12.75">
      <c r="C794" s="286">
        <v>4</v>
      </c>
      <c r="D794" s="287">
        <v>25824.162</v>
      </c>
      <c r="E794" s="288">
        <v>5563.0870000000004</v>
      </c>
      <c r="F794" s="289">
        <v>2108.768</v>
      </c>
      <c r="G794" s="289">
        <v>9069.0630000000001</v>
      </c>
      <c r="H794" s="289">
        <v>1132.3340000000001</v>
      </c>
      <c r="I794" s="289">
        <v>4650.9049999999997</v>
      </c>
      <c r="J794" s="289">
        <f t="shared" si="50"/>
        <v>3300.005000000001</v>
      </c>
      <c r="K794" s="393">
        <f t="shared" si="43"/>
        <v>0.21542178212791571</v>
      </c>
      <c r="L794" s="393">
        <f t="shared" si="44"/>
        <v>8.1658719458157059E-2</v>
      </c>
      <c r="M794" s="393">
        <f t="shared" si="45"/>
        <v>0.35118518076210953</v>
      </c>
      <c r="N794" s="393">
        <f t="shared" si="46"/>
        <v>4.384785070663668E-2</v>
      </c>
      <c r="O794" s="393">
        <f t="shared" si="47"/>
        <v>0.1800989708785129</v>
      </c>
      <c r="P794" s="393">
        <f t="shared" si="48"/>
        <v>0.12778749606666814</v>
      </c>
      <c r="Q794" s="393">
        <f t="shared" si="49"/>
        <v>1</v>
      </c>
      <c r="R794" s="392">
        <v>12310.165000000001</v>
      </c>
      <c r="S794" s="392">
        <v>10213.992</v>
      </c>
      <c r="T794" s="394">
        <f t="shared" si="51"/>
        <v>22524.156999999999</v>
      </c>
      <c r="U794" s="395">
        <f t="shared" si="52"/>
        <v>0.12778749606666814</v>
      </c>
      <c r="W794" s="267"/>
      <c r="X794" s="282"/>
      <c r="Y794" s="282"/>
      <c r="Z794" s="282"/>
      <c r="AA794" s="282"/>
      <c r="AB794" s="267"/>
    </row>
    <row r="795" spans="3:28" ht="12.75">
      <c r="C795" s="286">
        <v>5</v>
      </c>
      <c r="D795" s="287">
        <v>25674.05</v>
      </c>
      <c r="E795" s="288">
        <v>5429.7550000000001</v>
      </c>
      <c r="F795" s="289">
        <v>2179.9769999999999</v>
      </c>
      <c r="G795" s="289">
        <v>9011.0709999999999</v>
      </c>
      <c r="H795" s="289">
        <v>1138.731</v>
      </c>
      <c r="I795" s="289">
        <v>4675.6539999999995</v>
      </c>
      <c r="J795" s="289">
        <f t="shared" si="50"/>
        <v>3238.862000000001</v>
      </c>
      <c r="K795" s="393">
        <f t="shared" si="43"/>
        <v>0.21148805895446959</v>
      </c>
      <c r="L795" s="393">
        <f t="shared" si="44"/>
        <v>8.4909743495864498E-2</v>
      </c>
      <c r="M795" s="393">
        <f t="shared" si="45"/>
        <v>0.35097972466361949</v>
      </c>
      <c r="N795" s="393">
        <f t="shared" si="46"/>
        <v>4.4353384059001209E-2</v>
      </c>
      <c r="O795" s="393">
        <f t="shared" si="47"/>
        <v>0.18211594976250337</v>
      </c>
      <c r="P795" s="393">
        <f t="shared" si="48"/>
        <v>0.12615313906454187</v>
      </c>
      <c r="Q795" s="393">
        <f t="shared" si="49"/>
        <v>1</v>
      </c>
      <c r="R795" s="392">
        <v>12329.778999999999</v>
      </c>
      <c r="S795" s="392">
        <v>10105.409</v>
      </c>
      <c r="T795" s="394">
        <f t="shared" si="51"/>
        <v>22435.187999999998</v>
      </c>
      <c r="U795" s="395">
        <f t="shared" si="52"/>
        <v>0.12615313906454187</v>
      </c>
      <c r="W795" s="267"/>
      <c r="X795" s="282"/>
      <c r="Y795" s="282"/>
      <c r="Z795" s="282"/>
      <c r="AA795" s="282"/>
      <c r="AB795" s="267"/>
    </row>
    <row r="796" spans="3:28" ht="12.75">
      <c r="C796" s="286">
        <v>6</v>
      </c>
      <c r="D796" s="287">
        <v>26294.456999999999</v>
      </c>
      <c r="E796" s="288">
        <v>5631.9549999999999</v>
      </c>
      <c r="F796" s="289">
        <v>2387.5059999999999</v>
      </c>
      <c r="G796" s="289">
        <v>8972.8850000000002</v>
      </c>
      <c r="H796" s="289">
        <v>1145.654</v>
      </c>
      <c r="I796" s="289">
        <v>4898.7530000000006</v>
      </c>
      <c r="J796" s="289">
        <f t="shared" si="50"/>
        <v>3257.7039999999979</v>
      </c>
      <c r="K796" s="393">
        <f t="shared" si="43"/>
        <v>0.21418791800872711</v>
      </c>
      <c r="L796" s="393">
        <f t="shared" si="44"/>
        <v>9.0798832620882799E-2</v>
      </c>
      <c r="M796" s="393">
        <f t="shared" si="45"/>
        <v>0.34124625581733825</v>
      </c>
      <c r="N796" s="393">
        <f t="shared" si="46"/>
        <v>4.3570171462373235E-2</v>
      </c>
      <c r="O796" s="393">
        <f t="shared" si="47"/>
        <v>0.18630363806333786</v>
      </c>
      <c r="P796" s="393">
        <f t="shared" si="48"/>
        <v>0.12389318402734074</v>
      </c>
      <c r="Q796" s="393">
        <f t="shared" si="49"/>
        <v>0.99999999999999989</v>
      </c>
      <c r="R796" s="392">
        <v>12506.045</v>
      </c>
      <c r="S796" s="392">
        <v>10530.708000000001</v>
      </c>
      <c r="T796" s="394">
        <f t="shared" si="51"/>
        <v>23036.753000000001</v>
      </c>
      <c r="U796" s="395">
        <f t="shared" si="52"/>
        <v>0.12389318402734074</v>
      </c>
      <c r="W796" s="267"/>
      <c r="X796" s="282"/>
      <c r="Y796" s="282"/>
      <c r="Z796" s="282"/>
      <c r="AA796" s="282"/>
      <c r="AB796" s="267"/>
    </row>
    <row r="797" spans="3:28" ht="12.75">
      <c r="C797" s="286">
        <v>7</v>
      </c>
      <c r="D797" s="287">
        <v>29171.115000000002</v>
      </c>
      <c r="E797" s="288">
        <v>6520.7619999999997</v>
      </c>
      <c r="F797" s="289">
        <v>2882.6509999999998</v>
      </c>
      <c r="G797" s="289">
        <v>9357.3680000000004</v>
      </c>
      <c r="H797" s="289">
        <v>1176.854</v>
      </c>
      <c r="I797" s="289">
        <v>5827.2870000000012</v>
      </c>
      <c r="J797" s="289">
        <f t="shared" si="50"/>
        <v>3406.1930000000029</v>
      </c>
      <c r="K797" s="393">
        <f t="shared" si="43"/>
        <v>0.22353489059297182</v>
      </c>
      <c r="L797" s="393">
        <f t="shared" si="44"/>
        <v>9.881867731144317E-2</v>
      </c>
      <c r="M797" s="393">
        <f t="shared" si="45"/>
        <v>0.32077512292553784</v>
      </c>
      <c r="N797" s="393">
        <f t="shared" si="46"/>
        <v>4.0343127096787355E-2</v>
      </c>
      <c r="O797" s="393">
        <f t="shared" si="47"/>
        <v>0.19976223054895231</v>
      </c>
      <c r="P797" s="393">
        <f t="shared" si="48"/>
        <v>0.11676595152430762</v>
      </c>
      <c r="Q797" s="393">
        <f t="shared" si="49"/>
        <v>1</v>
      </c>
      <c r="R797" s="392">
        <v>13416.873</v>
      </c>
      <c r="S797" s="392">
        <v>12348.049000000001</v>
      </c>
      <c r="T797" s="394">
        <f t="shared" si="51"/>
        <v>25764.921999999999</v>
      </c>
      <c r="U797" s="395">
        <f t="shared" si="52"/>
        <v>0.11676595152430762</v>
      </c>
      <c r="W797" s="267"/>
      <c r="X797" s="282"/>
      <c r="Y797" s="282"/>
      <c r="Z797" s="282"/>
      <c r="AA797" s="282"/>
      <c r="AB797" s="267"/>
    </row>
    <row r="798" spans="3:28" ht="12.75">
      <c r="C798" s="286">
        <v>8</v>
      </c>
      <c r="D798" s="287">
        <v>34275.72</v>
      </c>
      <c r="E798" s="288">
        <v>8624.2759999999998</v>
      </c>
      <c r="F798" s="289">
        <v>3518.8180000000002</v>
      </c>
      <c r="G798" s="289">
        <v>9435.375</v>
      </c>
      <c r="H798" s="289">
        <v>1235.9839999999999</v>
      </c>
      <c r="I798" s="289">
        <v>7511.9279999999999</v>
      </c>
      <c r="J798" s="289">
        <f t="shared" si="50"/>
        <v>3949.3389999999999</v>
      </c>
      <c r="K798" s="393">
        <f t="shared" si="43"/>
        <v>0.25161472902684462</v>
      </c>
      <c r="L798" s="393">
        <f t="shared" si="44"/>
        <v>0.10266211767396863</v>
      </c>
      <c r="M798" s="393">
        <f t="shared" si="45"/>
        <v>0.27527868123558014</v>
      </c>
      <c r="N798" s="393">
        <f t="shared" si="46"/>
        <v>3.6060044836403141E-2</v>
      </c>
      <c r="O798" s="393">
        <f t="shared" si="47"/>
        <v>0.21916178566052003</v>
      </c>
      <c r="P798" s="393">
        <f t="shared" si="48"/>
        <v>0.11522264156668335</v>
      </c>
      <c r="Q798" s="393">
        <f t="shared" si="49"/>
        <v>0.99999999999999989</v>
      </c>
      <c r="R798" s="392">
        <v>14190.177</v>
      </c>
      <c r="S798" s="392">
        <v>16136.204</v>
      </c>
      <c r="T798" s="394">
        <f t="shared" si="51"/>
        <v>30326.381000000001</v>
      </c>
      <c r="U798" s="395">
        <f t="shared" si="52"/>
        <v>0.11522264156668335</v>
      </c>
      <c r="W798" s="267"/>
      <c r="X798" s="282"/>
      <c r="Y798" s="282"/>
      <c r="Z798" s="282"/>
      <c r="AA798" s="282"/>
      <c r="AB798" s="267"/>
    </row>
    <row r="799" spans="3:28" ht="12.75">
      <c r="C799" s="286">
        <v>9</v>
      </c>
      <c r="D799" s="287">
        <v>37469.413999999997</v>
      </c>
      <c r="E799" s="288">
        <v>9566.6659999999993</v>
      </c>
      <c r="F799" s="289">
        <v>3942.625</v>
      </c>
      <c r="G799" s="289">
        <v>9038.1059999999998</v>
      </c>
      <c r="H799" s="289">
        <v>1233.1869999999999</v>
      </c>
      <c r="I799" s="289">
        <v>9363.973</v>
      </c>
      <c r="J799" s="289">
        <f t="shared" si="50"/>
        <v>4324.8569999999963</v>
      </c>
      <c r="K799" s="393">
        <f t="shared" si="43"/>
        <v>0.25531933859440664</v>
      </c>
      <c r="L799" s="393">
        <f t="shared" si="44"/>
        <v>0.10522248893457475</v>
      </c>
      <c r="M799" s="393">
        <f t="shared" si="45"/>
        <v>0.24121289967331755</v>
      </c>
      <c r="N799" s="393">
        <f t="shared" si="46"/>
        <v>3.2911830433216813E-2</v>
      </c>
      <c r="O799" s="393">
        <f t="shared" si="47"/>
        <v>0.24990977974728937</v>
      </c>
      <c r="P799" s="393">
        <f t="shared" si="48"/>
        <v>0.11542366261719483</v>
      </c>
      <c r="Q799" s="393">
        <f t="shared" si="49"/>
        <v>0.99999999999999989</v>
      </c>
      <c r="R799" s="392">
        <v>14213.918</v>
      </c>
      <c r="S799" s="392">
        <v>18930.638999999999</v>
      </c>
      <c r="T799" s="394">
        <f t="shared" si="51"/>
        <v>33144.557000000001</v>
      </c>
      <c r="U799" s="395">
        <f t="shared" si="52"/>
        <v>0.11542366261719483</v>
      </c>
      <c r="W799" s="267"/>
      <c r="X799" s="282"/>
      <c r="Y799" s="282"/>
      <c r="Z799" s="282"/>
      <c r="AA799" s="282"/>
      <c r="AB799" s="267"/>
    </row>
    <row r="800" spans="3:28" ht="12.75">
      <c r="C800" s="286">
        <v>10</v>
      </c>
      <c r="D800" s="287">
        <v>38995.199000000001</v>
      </c>
      <c r="E800" s="288">
        <v>9708.5069999999996</v>
      </c>
      <c r="F800" s="289">
        <v>4127.4080000000004</v>
      </c>
      <c r="G800" s="289">
        <v>8907.4529999999995</v>
      </c>
      <c r="H800" s="289">
        <v>1243.097</v>
      </c>
      <c r="I800" s="289">
        <v>10560.005999999999</v>
      </c>
      <c r="J800" s="289">
        <f t="shared" si="50"/>
        <v>4448.7280000000028</v>
      </c>
      <c r="K800" s="393">
        <f t="shared" si="43"/>
        <v>0.24896672536534561</v>
      </c>
      <c r="L800" s="393">
        <f t="shared" si="44"/>
        <v>0.105844004027265</v>
      </c>
      <c r="M800" s="393">
        <f t="shared" si="45"/>
        <v>0.22842435039246753</v>
      </c>
      <c r="N800" s="393">
        <f t="shared" si="46"/>
        <v>3.1878206340221524E-2</v>
      </c>
      <c r="O800" s="393">
        <f t="shared" si="47"/>
        <v>0.27080272112472098</v>
      </c>
      <c r="P800" s="393">
        <f t="shared" si="48"/>
        <v>0.11408399274997937</v>
      </c>
      <c r="Q800" s="393">
        <f t="shared" si="49"/>
        <v>1</v>
      </c>
      <c r="R800" s="392">
        <v>14277.958000000001</v>
      </c>
      <c r="S800" s="392">
        <v>20268.512999999999</v>
      </c>
      <c r="T800" s="394">
        <f t="shared" si="51"/>
        <v>34546.470999999998</v>
      </c>
      <c r="U800" s="395">
        <f t="shared" si="52"/>
        <v>0.11408399274997937</v>
      </c>
      <c r="W800" s="267"/>
      <c r="X800" s="282"/>
      <c r="Y800" s="282"/>
      <c r="Z800" s="282"/>
      <c r="AA800" s="282"/>
      <c r="AB800" s="267"/>
    </row>
    <row r="801" spans="3:28" ht="12.75">
      <c r="C801" s="286">
        <v>11</v>
      </c>
      <c r="D801" s="287">
        <v>39628.154000000002</v>
      </c>
      <c r="E801" s="288">
        <v>10136.598</v>
      </c>
      <c r="F801" s="289">
        <v>4127.4840000000004</v>
      </c>
      <c r="G801" s="289">
        <v>8587.143</v>
      </c>
      <c r="H801" s="289">
        <v>1223.96</v>
      </c>
      <c r="I801" s="289">
        <v>10931.065000000001</v>
      </c>
      <c r="J801" s="289">
        <f t="shared" si="50"/>
        <v>4621.9040000000023</v>
      </c>
      <c r="K801" s="393">
        <f t="shared" si="43"/>
        <v>0.25579283859651902</v>
      </c>
      <c r="L801" s="393">
        <f t="shared" si="44"/>
        <v>0.10415534369832115</v>
      </c>
      <c r="M801" s="393">
        <f t="shared" si="45"/>
        <v>0.21669298549712912</v>
      </c>
      <c r="N801" s="393">
        <f t="shared" si="46"/>
        <v>3.08861220232464E-2</v>
      </c>
      <c r="O801" s="393">
        <f t="shared" si="47"/>
        <v>0.27584088322660705</v>
      </c>
      <c r="P801" s="393">
        <f t="shared" si="48"/>
        <v>0.11663182695817731</v>
      </c>
      <c r="Q801" s="393">
        <f t="shared" si="49"/>
        <v>1</v>
      </c>
      <c r="R801" s="392">
        <v>13938.587</v>
      </c>
      <c r="S801" s="392">
        <v>21067.663</v>
      </c>
      <c r="T801" s="394">
        <f t="shared" si="51"/>
        <v>35006.25</v>
      </c>
      <c r="U801" s="395">
        <f t="shared" si="52"/>
        <v>0.11663182695817731</v>
      </c>
      <c r="W801" s="267"/>
      <c r="X801" s="282"/>
      <c r="Y801" s="282"/>
      <c r="Z801" s="282"/>
      <c r="AA801" s="282"/>
      <c r="AB801" s="267"/>
    </row>
    <row r="802" spans="3:28" ht="12.75">
      <c r="C802" s="286">
        <v>12</v>
      </c>
      <c r="D802" s="287">
        <v>39398.097000000002</v>
      </c>
      <c r="E802" s="288">
        <v>10011.114</v>
      </c>
      <c r="F802" s="289">
        <v>4057.7220000000002</v>
      </c>
      <c r="G802" s="289">
        <v>8601.0779999999995</v>
      </c>
      <c r="H802" s="289">
        <v>1193.5840000000001</v>
      </c>
      <c r="I802" s="289">
        <v>10879.412000000002</v>
      </c>
      <c r="J802" s="289">
        <f t="shared" si="50"/>
        <v>4655.1869999999981</v>
      </c>
      <c r="K802" s="393">
        <f t="shared" si="43"/>
        <v>0.25410146078882945</v>
      </c>
      <c r="L802" s="393">
        <f t="shared" si="44"/>
        <v>0.10299284252231777</v>
      </c>
      <c r="M802" s="393">
        <f t="shared" si="45"/>
        <v>0.21831201644079407</v>
      </c>
      <c r="N802" s="393">
        <f t="shared" si="46"/>
        <v>3.0295473408271472E-2</v>
      </c>
      <c r="O802" s="393">
        <f t="shared" si="47"/>
        <v>0.27614054557000561</v>
      </c>
      <c r="P802" s="393">
        <f t="shared" si="48"/>
        <v>0.11815766126978158</v>
      </c>
      <c r="Q802" s="393">
        <f t="shared" si="49"/>
        <v>0.99999999999999989</v>
      </c>
      <c r="R802" s="392">
        <v>13852.384</v>
      </c>
      <c r="S802" s="392">
        <v>20890.526000000002</v>
      </c>
      <c r="T802" s="394">
        <f t="shared" si="51"/>
        <v>34742.910000000003</v>
      </c>
      <c r="U802" s="395">
        <f t="shared" si="52"/>
        <v>0.11815766126978158</v>
      </c>
      <c r="W802" s="267"/>
      <c r="X802" s="282"/>
      <c r="Y802" s="282"/>
      <c r="Z802" s="282"/>
      <c r="AA802" s="282"/>
      <c r="AB802" s="267"/>
    </row>
    <row r="803" spans="3:28" ht="12.75">
      <c r="C803" s="286">
        <v>13</v>
      </c>
      <c r="D803" s="287">
        <v>38909.205999999998</v>
      </c>
      <c r="E803" s="288">
        <v>9868.8060000000005</v>
      </c>
      <c r="F803" s="289">
        <v>3995.393</v>
      </c>
      <c r="G803" s="289">
        <v>8564.6129999999994</v>
      </c>
      <c r="H803" s="289">
        <v>1187.915</v>
      </c>
      <c r="I803" s="289">
        <v>10693.948</v>
      </c>
      <c r="J803" s="289">
        <f t="shared" si="50"/>
        <v>4598.5309999999954</v>
      </c>
      <c r="K803" s="393">
        <f t="shared" si="43"/>
        <v>0.25363678713978388</v>
      </c>
      <c r="L803" s="393">
        <f t="shared" si="44"/>
        <v>0.10268503037558772</v>
      </c>
      <c r="M803" s="393">
        <f t="shared" si="45"/>
        <v>0.22011790731478817</v>
      </c>
      <c r="N803" s="393">
        <f t="shared" si="46"/>
        <v>3.0530435393618674E-2</v>
      </c>
      <c r="O803" s="393">
        <f t="shared" si="47"/>
        <v>0.27484364497183522</v>
      </c>
      <c r="P803" s="393">
        <f t="shared" si="48"/>
        <v>0.11818619480438629</v>
      </c>
      <c r="Q803" s="393">
        <f t="shared" si="49"/>
        <v>1</v>
      </c>
      <c r="R803" s="392">
        <v>13747.920999999998</v>
      </c>
      <c r="S803" s="392">
        <v>20562.754000000001</v>
      </c>
      <c r="T803" s="394">
        <f t="shared" si="51"/>
        <v>34310.675000000003</v>
      </c>
      <c r="U803" s="395">
        <f t="shared" si="52"/>
        <v>0.11818619480438629</v>
      </c>
      <c r="W803" s="267"/>
      <c r="X803" s="282"/>
      <c r="Y803" s="282"/>
      <c r="Z803" s="282"/>
      <c r="AA803" s="282"/>
      <c r="AB803" s="267"/>
    </row>
    <row r="804" spans="3:28" ht="12.75">
      <c r="C804" s="286">
        <v>14</v>
      </c>
      <c r="D804" s="287">
        <v>38791.762999999999</v>
      </c>
      <c r="E804" s="288">
        <v>10435.441000000001</v>
      </c>
      <c r="F804" s="289">
        <v>3936.5360000000001</v>
      </c>
      <c r="G804" s="289">
        <v>8643.3629999999994</v>
      </c>
      <c r="H804" s="289">
        <v>1153.2080000000001</v>
      </c>
      <c r="I804" s="289">
        <v>10011.283999999998</v>
      </c>
      <c r="J804" s="289">
        <f t="shared" si="50"/>
        <v>4611.9310000000041</v>
      </c>
      <c r="K804" s="393">
        <f t="shared" si="43"/>
        <v>0.26901177448418628</v>
      </c>
      <c r="L804" s="393">
        <f t="shared" si="44"/>
        <v>0.1014786566931748</v>
      </c>
      <c r="M804" s="393">
        <f t="shared" si="45"/>
        <v>0.2228143897455756</v>
      </c>
      <c r="N804" s="393">
        <f t="shared" si="46"/>
        <v>2.9728166776024079E-2</v>
      </c>
      <c r="O804" s="393">
        <f t="shared" si="47"/>
        <v>0.2580775717772868</v>
      </c>
      <c r="P804" s="393">
        <f t="shared" si="48"/>
        <v>0.11888944052375254</v>
      </c>
      <c r="Q804" s="393">
        <f t="shared" si="49"/>
        <v>1.0000000000000002</v>
      </c>
      <c r="R804" s="392">
        <v>13733.107</v>
      </c>
      <c r="S804" s="392">
        <v>20446.724999999999</v>
      </c>
      <c r="T804" s="394">
        <f t="shared" si="51"/>
        <v>34179.831999999995</v>
      </c>
      <c r="U804" s="395">
        <f t="shared" si="52"/>
        <v>0.11888944052375254</v>
      </c>
      <c r="W804" s="267"/>
      <c r="X804" s="282"/>
      <c r="Y804" s="282"/>
      <c r="Z804" s="282"/>
      <c r="AA804" s="282"/>
      <c r="AB804" s="267"/>
    </row>
    <row r="805" spans="3:28" ht="12.75">
      <c r="C805" s="286">
        <v>15</v>
      </c>
      <c r="D805" s="287">
        <v>37647.99</v>
      </c>
      <c r="E805" s="288">
        <v>10659.186</v>
      </c>
      <c r="F805" s="289">
        <v>3844.2919999999999</v>
      </c>
      <c r="G805" s="289">
        <v>8532.99</v>
      </c>
      <c r="H805" s="289">
        <v>1129.1420000000001</v>
      </c>
      <c r="I805" s="289">
        <v>8910.0249999999996</v>
      </c>
      <c r="J805" s="289">
        <f t="shared" si="50"/>
        <v>4572.3550000000032</v>
      </c>
      <c r="K805" s="393">
        <f t="shared" si="43"/>
        <v>0.28312762514014694</v>
      </c>
      <c r="L805" s="393">
        <f t="shared" si="44"/>
        <v>0.10211148058634738</v>
      </c>
      <c r="M805" s="393">
        <f t="shared" si="45"/>
        <v>0.22665194078090226</v>
      </c>
      <c r="N805" s="393">
        <f t="shared" si="46"/>
        <v>2.9992092539336102E-2</v>
      </c>
      <c r="O805" s="393">
        <f t="shared" si="47"/>
        <v>0.23666668525995677</v>
      </c>
      <c r="P805" s="393">
        <f t="shared" si="48"/>
        <v>0.12145017569331068</v>
      </c>
      <c r="Q805" s="393">
        <f t="shared" si="49"/>
        <v>1</v>
      </c>
      <c r="R805" s="392">
        <v>13506.423999999999</v>
      </c>
      <c r="S805" s="392">
        <v>19569.210999999999</v>
      </c>
      <c r="T805" s="394">
        <f t="shared" si="51"/>
        <v>33075.634999999995</v>
      </c>
      <c r="U805" s="395">
        <f t="shared" si="52"/>
        <v>0.12145017569331068</v>
      </c>
      <c r="W805" s="267"/>
      <c r="X805" s="282"/>
      <c r="Y805" s="282"/>
      <c r="Z805" s="282"/>
      <c r="AA805" s="282"/>
      <c r="AB805" s="267"/>
    </row>
    <row r="806" spans="3:28" ht="12.75">
      <c r="C806" s="286">
        <v>16</v>
      </c>
      <c r="D806" s="287">
        <v>37236.152000000002</v>
      </c>
      <c r="E806" s="288">
        <v>10394.645</v>
      </c>
      <c r="F806" s="289">
        <v>3814.9810000000002</v>
      </c>
      <c r="G806" s="289">
        <v>8608.9110000000001</v>
      </c>
      <c r="H806" s="289">
        <v>1153.1669999999999</v>
      </c>
      <c r="I806" s="289">
        <v>8652.755000000001</v>
      </c>
      <c r="J806" s="289">
        <f t="shared" si="50"/>
        <v>4611.6929999999993</v>
      </c>
      <c r="K806" s="393">
        <f t="shared" si="43"/>
        <v>0.27915465056647099</v>
      </c>
      <c r="L806" s="393">
        <f t="shared" si="44"/>
        <v>0.10245368533246937</v>
      </c>
      <c r="M806" s="393">
        <f t="shared" si="45"/>
        <v>0.2311976543655746</v>
      </c>
      <c r="N806" s="393">
        <f t="shared" si="46"/>
        <v>3.0969016347339003E-2</v>
      </c>
      <c r="O806" s="393">
        <f t="shared" si="47"/>
        <v>0.2323751122296418</v>
      </c>
      <c r="P806" s="393">
        <f t="shared" si="48"/>
        <v>0.12384988115850422</v>
      </c>
      <c r="Q806" s="393">
        <f t="shared" si="49"/>
        <v>1</v>
      </c>
      <c r="R806" s="392">
        <v>13577.058999999999</v>
      </c>
      <c r="S806" s="392">
        <v>19047.400000000001</v>
      </c>
      <c r="T806" s="394">
        <f t="shared" si="51"/>
        <v>32624.459000000003</v>
      </c>
      <c r="U806" s="395">
        <f t="shared" si="52"/>
        <v>0.12384988115850422</v>
      </c>
      <c r="W806" s="267"/>
      <c r="X806" s="282"/>
      <c r="Y806" s="282"/>
      <c r="Z806" s="282"/>
      <c r="AA806" s="282"/>
      <c r="AB806" s="267"/>
    </row>
    <row r="807" spans="3:28" ht="12.75">
      <c r="C807" s="286">
        <v>17</v>
      </c>
      <c r="D807" s="287">
        <v>36953.686000000002</v>
      </c>
      <c r="E807" s="288">
        <v>10072.422</v>
      </c>
      <c r="F807" s="289">
        <v>3777.6489999999999</v>
      </c>
      <c r="G807" s="289">
        <v>8660.5810000000001</v>
      </c>
      <c r="H807" s="289">
        <v>1151.607</v>
      </c>
      <c r="I807" s="289">
        <v>8728.8429999999989</v>
      </c>
      <c r="J807" s="289">
        <f t="shared" si="50"/>
        <v>4562.5840000000026</v>
      </c>
      <c r="K807" s="393">
        <f t="shared" si="43"/>
        <v>0.27256880409710688</v>
      </c>
      <c r="L807" s="393">
        <f t="shared" si="44"/>
        <v>0.10222658167307044</v>
      </c>
      <c r="M807" s="393">
        <f t="shared" si="45"/>
        <v>0.23436311603665191</v>
      </c>
      <c r="N807" s="393">
        <f t="shared" si="46"/>
        <v>3.116352182025901E-2</v>
      </c>
      <c r="O807" s="393">
        <f t="shared" si="47"/>
        <v>0.23621034718972281</v>
      </c>
      <c r="P807" s="393">
        <f t="shared" si="48"/>
        <v>0.12346762918318899</v>
      </c>
      <c r="Q807" s="393">
        <f t="shared" si="49"/>
        <v>1</v>
      </c>
      <c r="R807" s="392">
        <v>13589.837</v>
      </c>
      <c r="S807" s="392">
        <v>18801.264999999999</v>
      </c>
      <c r="T807" s="394">
        <f t="shared" si="51"/>
        <v>32391.101999999999</v>
      </c>
      <c r="U807" s="395">
        <f t="shared" si="52"/>
        <v>0.12346762918318899</v>
      </c>
      <c r="W807" s="267"/>
      <c r="X807" s="282"/>
      <c r="Y807" s="282"/>
      <c r="Z807" s="282"/>
      <c r="AA807" s="282"/>
      <c r="AB807" s="267"/>
    </row>
    <row r="808" spans="3:28" ht="12.75">
      <c r="C808" s="286">
        <v>18</v>
      </c>
      <c r="D808" s="287">
        <v>37011.777000000002</v>
      </c>
      <c r="E808" s="288">
        <v>10238.142</v>
      </c>
      <c r="F808" s="289">
        <v>3752.3009999999999</v>
      </c>
      <c r="G808" s="289">
        <v>8607.8410000000003</v>
      </c>
      <c r="H808" s="289">
        <v>1129.0360000000001</v>
      </c>
      <c r="I808" s="289">
        <v>8740.1490000000013</v>
      </c>
      <c r="J808" s="289">
        <f t="shared" si="50"/>
        <v>4544.3080000000009</v>
      </c>
      <c r="K808" s="393">
        <f t="shared" si="43"/>
        <v>0.27661849362163832</v>
      </c>
      <c r="L808" s="393">
        <f t="shared" si="44"/>
        <v>0.10138127115593504</v>
      </c>
      <c r="M808" s="393">
        <f t="shared" si="45"/>
        <v>0.23257032484552145</v>
      </c>
      <c r="N808" s="393">
        <f t="shared" si="46"/>
        <v>3.0504776898445055E-2</v>
      </c>
      <c r="O808" s="393">
        <f t="shared" si="47"/>
        <v>0.23614507890285844</v>
      </c>
      <c r="P808" s="393">
        <f t="shared" si="48"/>
        <v>0.12278005457560172</v>
      </c>
      <c r="Q808" s="393">
        <f t="shared" si="49"/>
        <v>1</v>
      </c>
      <c r="R808" s="392">
        <v>13489.178</v>
      </c>
      <c r="S808" s="392">
        <v>18978.291000000001</v>
      </c>
      <c r="T808" s="394">
        <f t="shared" si="51"/>
        <v>32467.469000000001</v>
      </c>
      <c r="U808" s="395">
        <f t="shared" si="52"/>
        <v>0.12278005457560172</v>
      </c>
      <c r="W808" s="267"/>
      <c r="X808" s="282"/>
      <c r="Y808" s="282"/>
      <c r="Z808" s="282"/>
      <c r="AA808" s="282"/>
      <c r="AB808" s="267"/>
    </row>
    <row r="809" spans="3:28" ht="12.75">
      <c r="C809" s="286">
        <v>19</v>
      </c>
      <c r="D809" s="287">
        <v>37831.688999999998</v>
      </c>
      <c r="E809" s="288">
        <v>11162.168</v>
      </c>
      <c r="F809" s="289">
        <v>3746.808</v>
      </c>
      <c r="G809" s="289">
        <v>8277.5139999999992</v>
      </c>
      <c r="H809" s="289">
        <v>1089.69</v>
      </c>
      <c r="I809" s="289">
        <v>8708.4950000000008</v>
      </c>
      <c r="J809" s="289">
        <f t="shared" si="50"/>
        <v>4847.0139999999956</v>
      </c>
      <c r="K809" s="393">
        <f t="shared" si="43"/>
        <v>0.29504810107737989</v>
      </c>
      <c r="L809" s="393">
        <f t="shared" si="44"/>
        <v>9.9038877169877346E-2</v>
      </c>
      <c r="M809" s="393">
        <f t="shared" si="45"/>
        <v>0.21879842583819081</v>
      </c>
      <c r="N809" s="393">
        <f t="shared" si="46"/>
        <v>2.8803630734012434E-2</v>
      </c>
      <c r="O809" s="393">
        <f t="shared" si="47"/>
        <v>0.23019048924831248</v>
      </c>
      <c r="P809" s="393">
        <f t="shared" si="48"/>
        <v>0.12812047593222697</v>
      </c>
      <c r="Q809" s="393">
        <f t="shared" si="49"/>
        <v>1</v>
      </c>
      <c r="R809" s="392">
        <v>13114.012000000001</v>
      </c>
      <c r="S809" s="392">
        <v>19870.663</v>
      </c>
      <c r="T809" s="394">
        <f t="shared" si="51"/>
        <v>32984.675000000003</v>
      </c>
      <c r="U809" s="395">
        <f t="shared" si="52"/>
        <v>0.12812047593222697</v>
      </c>
      <c r="W809" s="267"/>
      <c r="X809" s="282"/>
      <c r="Y809" s="282"/>
      <c r="Z809" s="282"/>
      <c r="AA809" s="282"/>
      <c r="AB809" s="267"/>
    </row>
    <row r="810" spans="3:28" ht="12.75">
      <c r="C810" s="286">
        <v>20</v>
      </c>
      <c r="D810" s="287">
        <v>40152.588000000003</v>
      </c>
      <c r="E810" s="288">
        <v>13067.800999999999</v>
      </c>
      <c r="F810" s="289">
        <v>3733.5410000000002</v>
      </c>
      <c r="G810" s="289">
        <v>8356.4110000000001</v>
      </c>
      <c r="H810" s="289">
        <v>1093.8710000000001</v>
      </c>
      <c r="I810" s="289">
        <v>8851.5220000000008</v>
      </c>
      <c r="J810" s="289">
        <f t="shared" si="50"/>
        <v>5049.4420000000027</v>
      </c>
      <c r="K810" s="393">
        <f t="shared" si="43"/>
        <v>0.32545351746691892</v>
      </c>
      <c r="L810" s="393">
        <f t="shared" si="44"/>
        <v>9.2983819623283059E-2</v>
      </c>
      <c r="M810" s="393">
        <f t="shared" si="45"/>
        <v>0.20811637347012352</v>
      </c>
      <c r="N810" s="393">
        <f t="shared" si="46"/>
        <v>2.7242851693644255E-2</v>
      </c>
      <c r="O810" s="393">
        <f t="shared" si="47"/>
        <v>0.22044711040792689</v>
      </c>
      <c r="P810" s="393">
        <f t="shared" si="48"/>
        <v>0.12575632733810341</v>
      </c>
      <c r="Q810" s="393">
        <f t="shared" si="49"/>
        <v>1</v>
      </c>
      <c r="R810" s="392">
        <v>13183.823</v>
      </c>
      <c r="S810" s="392">
        <v>21919.323</v>
      </c>
      <c r="T810" s="394">
        <f t="shared" si="51"/>
        <v>35103.146000000001</v>
      </c>
      <c r="U810" s="395">
        <f t="shared" si="52"/>
        <v>0.12575632733810341</v>
      </c>
      <c r="W810" s="267"/>
      <c r="X810" s="282"/>
      <c r="Y810" s="282"/>
      <c r="Z810" s="282"/>
      <c r="AA810" s="282"/>
      <c r="AB810" s="267"/>
    </row>
    <row r="811" spans="3:28" ht="12.75">
      <c r="C811" s="286">
        <v>21</v>
      </c>
      <c r="D811" s="287">
        <v>40611.154000000002</v>
      </c>
      <c r="E811" s="288">
        <v>14369.700999999999</v>
      </c>
      <c r="F811" s="289">
        <v>3554.9549999999999</v>
      </c>
      <c r="G811" s="289">
        <v>8338.1200000000008</v>
      </c>
      <c r="H811" s="289">
        <v>1080.1510000000001</v>
      </c>
      <c r="I811" s="289">
        <v>8051.9709999999995</v>
      </c>
      <c r="J811" s="289">
        <f t="shared" si="50"/>
        <v>5216.2560000000012</v>
      </c>
      <c r="K811" s="393">
        <f>E811/$D811</f>
        <v>0.3538363130483807</v>
      </c>
      <c r="L811" s="393">
        <f t="shared" ref="L811:O811" si="53">F811/$D811</f>
        <v>8.7536419181784383E-2</v>
      </c>
      <c r="M811" s="393">
        <f t="shared" si="53"/>
        <v>0.20531600751852558</v>
      </c>
      <c r="N811" s="393">
        <f t="shared" si="53"/>
        <v>2.6597397355416198E-2</v>
      </c>
      <c r="O811" s="393">
        <f t="shared" si="53"/>
        <v>0.19826993835240433</v>
      </c>
      <c r="P811" s="393">
        <f>J811/$D811</f>
        <v>0.12844392454348874</v>
      </c>
      <c r="Q811" s="393">
        <f>SUM(K811:P811)</f>
        <v>1</v>
      </c>
      <c r="R811" s="392">
        <v>12973.226000000001</v>
      </c>
      <c r="S811" s="392">
        <v>22421.671999999999</v>
      </c>
      <c r="T811" s="394">
        <f t="shared" si="51"/>
        <v>35394.898000000001</v>
      </c>
      <c r="U811" s="395">
        <f t="shared" si="52"/>
        <v>0.12844392454348874</v>
      </c>
      <c r="W811" s="267"/>
      <c r="X811" s="282"/>
      <c r="Y811" s="282"/>
      <c r="Z811" s="282"/>
      <c r="AA811" s="282"/>
      <c r="AB811" s="267"/>
    </row>
    <row r="812" spans="3:28" ht="12.75">
      <c r="C812" s="286">
        <v>22</v>
      </c>
      <c r="D812" s="287">
        <v>39755.040999999997</v>
      </c>
      <c r="E812" s="288">
        <v>14728.645</v>
      </c>
      <c r="F812" s="289">
        <v>3220.8220000000001</v>
      </c>
      <c r="G812" s="289">
        <v>8392.2649999999994</v>
      </c>
      <c r="H812" s="289">
        <v>1065.5840000000001</v>
      </c>
      <c r="I812" s="289">
        <v>6956.5449999999983</v>
      </c>
      <c r="J812" s="289">
        <f t="shared" si="50"/>
        <v>5391.18</v>
      </c>
      <c r="K812" s="393">
        <f t="shared" ref="K812:K814" si="54">E812/$D812</f>
        <v>0.3704849656676244</v>
      </c>
      <c r="L812" s="393">
        <f t="shared" ref="L812:L814" si="55">F812/$D812</f>
        <v>8.1016694209924231E-2</v>
      </c>
      <c r="M812" s="393">
        <f t="shared" ref="M812:M814" si="56">G812/$D812</f>
        <v>0.21109939240158249</v>
      </c>
      <c r="N812" s="393">
        <f t="shared" ref="N812:N814" si="57">H812/$D812</f>
        <v>2.6803745467147175E-2</v>
      </c>
      <c r="O812" s="393">
        <f t="shared" ref="O812:O814" si="58">I812/$D812</f>
        <v>0.17498523017496068</v>
      </c>
      <c r="P812" s="393">
        <f t="shared" ref="P812:P814" si="59">J812/$D812</f>
        <v>0.13560997207876105</v>
      </c>
      <c r="Q812" s="393">
        <f t="shared" ref="Q812:Q814" si="60">SUM(K812:P812)</f>
        <v>1</v>
      </c>
      <c r="R812" s="392">
        <v>12678.671</v>
      </c>
      <c r="S812" s="392">
        <v>21685.19</v>
      </c>
      <c r="T812" s="394">
        <f t="shared" si="51"/>
        <v>34363.860999999997</v>
      </c>
      <c r="U812" s="395">
        <f t="shared" si="52"/>
        <v>0.13560997207876105</v>
      </c>
      <c r="W812" s="267"/>
      <c r="X812" s="282"/>
      <c r="Y812" s="282"/>
      <c r="Z812" s="282"/>
      <c r="AA812" s="282"/>
      <c r="AB812" s="267"/>
    </row>
    <row r="813" spans="3:28" ht="12.75">
      <c r="C813" s="286">
        <v>23</v>
      </c>
      <c r="D813" s="287">
        <v>37009.868999999999</v>
      </c>
      <c r="E813" s="288">
        <v>13804.617</v>
      </c>
      <c r="F813" s="289">
        <v>2664.7860000000001</v>
      </c>
      <c r="G813" s="289">
        <v>8337.1389999999992</v>
      </c>
      <c r="H813" s="289">
        <v>1049.1279999999999</v>
      </c>
      <c r="I813" s="289">
        <v>5979.5369999999984</v>
      </c>
      <c r="J813" s="289">
        <f t="shared" si="50"/>
        <v>5174.6620000000003</v>
      </c>
      <c r="K813" s="393">
        <f t="shared" si="54"/>
        <v>0.37299826702980227</v>
      </c>
      <c r="L813" s="393">
        <f t="shared" si="55"/>
        <v>7.2002038159065085E-2</v>
      </c>
      <c r="M813" s="393">
        <f t="shared" si="56"/>
        <v>0.22526799540954873</v>
      </c>
      <c r="N813" s="393">
        <f t="shared" si="57"/>
        <v>2.8347249756544665E-2</v>
      </c>
      <c r="O813" s="393">
        <f t="shared" si="58"/>
        <v>0.16156601364895398</v>
      </c>
      <c r="P813" s="393">
        <f t="shared" si="59"/>
        <v>0.13981843599608526</v>
      </c>
      <c r="Q813" s="393">
        <f t="shared" si="60"/>
        <v>0.99999999999999989</v>
      </c>
      <c r="R813" s="392">
        <v>12051.053</v>
      </c>
      <c r="S813" s="392">
        <v>19784.153999999999</v>
      </c>
      <c r="T813" s="394">
        <f t="shared" si="51"/>
        <v>31835.206999999999</v>
      </c>
      <c r="U813" s="395">
        <f t="shared" si="52"/>
        <v>0.13981843599608526</v>
      </c>
      <c r="W813" s="267"/>
      <c r="X813" s="282"/>
      <c r="Y813" s="282"/>
      <c r="Z813" s="282"/>
      <c r="AA813" s="282"/>
      <c r="AB813" s="267"/>
    </row>
    <row r="814" spans="3:28" ht="12.75">
      <c r="C814" s="290">
        <v>24</v>
      </c>
      <c r="D814" s="291">
        <v>33334.631999999998</v>
      </c>
      <c r="E814" s="292">
        <v>11446.083000000001</v>
      </c>
      <c r="F814" s="163">
        <v>2412.1439999999998</v>
      </c>
      <c r="G814" s="163">
        <v>8391.598</v>
      </c>
      <c r="H814" s="163">
        <v>1049.402</v>
      </c>
      <c r="I814" s="163">
        <v>5424.723</v>
      </c>
      <c r="J814" s="163">
        <f t="shared" si="50"/>
        <v>4610.6819999999971</v>
      </c>
      <c r="K814" s="393">
        <f t="shared" si="54"/>
        <v>0.34336911233938328</v>
      </c>
      <c r="L814" s="393">
        <f t="shared" si="55"/>
        <v>7.2361500795928985E-2</v>
      </c>
      <c r="M814" s="393">
        <f t="shared" si="56"/>
        <v>0.2517381322823663</v>
      </c>
      <c r="N814" s="393">
        <f t="shared" si="57"/>
        <v>3.1480833506726584E-2</v>
      </c>
      <c r="O814" s="393">
        <f t="shared" si="58"/>
        <v>0.16273534983077059</v>
      </c>
      <c r="P814" s="393">
        <f t="shared" si="59"/>
        <v>0.13831507124482423</v>
      </c>
      <c r="Q814" s="393">
        <f t="shared" si="60"/>
        <v>1</v>
      </c>
      <c r="R814" s="392">
        <v>11853.144</v>
      </c>
      <c r="S814" s="392">
        <v>16870.806</v>
      </c>
      <c r="T814" s="394">
        <f t="shared" si="51"/>
        <v>28723.95</v>
      </c>
      <c r="U814" s="395">
        <f t="shared" si="52"/>
        <v>0.13831507124482423</v>
      </c>
      <c r="W814" s="267"/>
      <c r="X814" s="282"/>
      <c r="Y814" s="282"/>
      <c r="Z814" s="282"/>
      <c r="AA814" s="282"/>
      <c r="AB814" s="267"/>
    </row>
    <row r="815" spans="3:28" ht="12.75">
      <c r="C815"/>
      <c r="D815"/>
      <c r="E815"/>
      <c r="F815"/>
      <c r="G815"/>
      <c r="H815"/>
      <c r="I815" s="268"/>
      <c r="J815" s="280"/>
      <c r="K815" s="280"/>
      <c r="L815" s="280"/>
      <c r="M815" s="280"/>
      <c r="N815" s="280"/>
      <c r="O815" s="280"/>
      <c r="P815" s="280"/>
      <c r="Q815" s="267"/>
      <c r="R815" s="267"/>
      <c r="S815" s="267"/>
      <c r="T815" s="267"/>
      <c r="U815" s="267"/>
      <c r="V815" s="267"/>
      <c r="W815" s="267"/>
      <c r="X815" s="282"/>
      <c r="Y815" s="282"/>
      <c r="Z815" s="282"/>
      <c r="AA815" s="282"/>
      <c r="AB815" s="267"/>
    </row>
    <row r="816" spans="3:28" ht="12.75">
      <c r="C816" s="224" t="s">
        <v>337</v>
      </c>
      <c r="D816"/>
      <c r="E816"/>
      <c r="F816"/>
      <c r="G816"/>
      <c r="H816" s="267"/>
      <c r="I816" s="267"/>
      <c r="J816" s="267"/>
      <c r="K816" s="267"/>
      <c r="L816" s="267"/>
      <c r="M816" s="267"/>
      <c r="N816" s="267"/>
      <c r="O816" s="267"/>
      <c r="P816" s="267"/>
      <c r="Q816" s="267"/>
      <c r="R816" s="267"/>
      <c r="S816" s="267"/>
      <c r="T816" s="267"/>
      <c r="U816" s="267"/>
      <c r="W816" s="267"/>
      <c r="X816" s="267"/>
      <c r="Y816" s="267"/>
      <c r="Z816" s="267"/>
      <c r="AA816" s="267"/>
      <c r="AB816" s="267"/>
    </row>
    <row r="817" spans="3:28" ht="12.75">
      <c r="C817" s="283" t="s">
        <v>221</v>
      </c>
      <c r="D817" s="293" t="s">
        <v>197</v>
      </c>
      <c r="E817" s="294" t="s">
        <v>220</v>
      </c>
      <c r="F817" s="293" t="s">
        <v>195</v>
      </c>
      <c r="G817" s="293" t="s">
        <v>196</v>
      </c>
      <c r="H817" s="284" t="s">
        <v>274</v>
      </c>
      <c r="I817" s="284" t="s">
        <v>275</v>
      </c>
      <c r="J817" s="284" t="s">
        <v>276</v>
      </c>
      <c r="K817" s="267"/>
      <c r="L817" s="267"/>
      <c r="M817" s="267"/>
      <c r="N817" s="267"/>
      <c r="O817" s="267"/>
      <c r="P817" s="267"/>
      <c r="Q817" s="267"/>
      <c r="R817" s="277"/>
      <c r="S817" s="277"/>
      <c r="T817" s="278"/>
      <c r="U817" s="278"/>
      <c r="V817" s="279"/>
      <c r="W817" s="267"/>
      <c r="X817" s="267"/>
      <c r="Y817" s="267"/>
      <c r="Z817" s="267"/>
      <c r="AA817" s="267"/>
      <c r="AB817" s="267"/>
    </row>
    <row r="818" spans="3:28" ht="12.75">
      <c r="C818" s="286">
        <v>1</v>
      </c>
      <c r="D818" s="287">
        <v>30657.001459999999</v>
      </c>
      <c r="E818" s="288">
        <v>8414.0380000000005</v>
      </c>
      <c r="F818" s="289">
        <v>2736.9349999999999</v>
      </c>
      <c r="G818" s="289">
        <v>8067.5290000000005</v>
      </c>
      <c r="H818" s="289">
        <v>1651.374</v>
      </c>
      <c r="I818" s="289">
        <v>6487.3989999999994</v>
      </c>
      <c r="J818" s="289">
        <f>D818-SUM(E818:I818)</f>
        <v>3299.726459999998</v>
      </c>
      <c r="K818" s="280"/>
      <c r="L818" s="393">
        <f>J818/D818</f>
        <v>0.1076336987590044</v>
      </c>
      <c r="M818" s="280"/>
      <c r="O818" s="280"/>
      <c r="P818" s="280"/>
      <c r="Q818" s="267"/>
      <c r="R818" s="358"/>
      <c r="S818" s="281"/>
      <c r="T818" s="281"/>
      <c r="U818" s="281"/>
      <c r="W818" s="267"/>
      <c r="X818" s="282"/>
      <c r="Y818" s="282"/>
      <c r="Z818" s="282"/>
      <c r="AA818" s="282"/>
      <c r="AB818" s="267"/>
    </row>
    <row r="819" spans="3:28" ht="12.75">
      <c r="C819" s="286">
        <v>2</v>
      </c>
      <c r="D819" s="287">
        <v>28540.00546</v>
      </c>
      <c r="E819" s="288">
        <v>7113.4340000000002</v>
      </c>
      <c r="F819" s="289">
        <v>2588.1559999999999</v>
      </c>
      <c r="G819" s="289">
        <v>8114.2269999999999</v>
      </c>
      <c r="H819" s="289">
        <v>1674.4169999999999</v>
      </c>
      <c r="I819" s="289">
        <v>6085.6329999999989</v>
      </c>
      <c r="J819" s="289">
        <f t="shared" ref="J819:J841" si="61">D819-SUM(E819:I819)</f>
        <v>2964.1384600000019</v>
      </c>
      <c r="K819" s="280"/>
      <c r="L819" s="393">
        <f t="shared" ref="L819:L841" si="62">J819/D819</f>
        <v>0.10385907123088553</v>
      </c>
      <c r="M819" s="280"/>
      <c r="O819" s="280"/>
      <c r="P819" s="280"/>
      <c r="Q819" s="267"/>
      <c r="R819" s="358"/>
      <c r="S819" s="281"/>
      <c r="T819" s="281"/>
      <c r="U819" s="281"/>
      <c r="W819" s="267"/>
      <c r="X819" s="282"/>
      <c r="Y819" s="282"/>
      <c r="Z819" s="282"/>
      <c r="AA819" s="282"/>
      <c r="AB819" s="267"/>
    </row>
    <row r="820" spans="3:28" ht="12.75">
      <c r="C820" s="286">
        <v>3</v>
      </c>
      <c r="D820" s="287">
        <v>27169.57446</v>
      </c>
      <c r="E820" s="288">
        <v>6299.4279999999999</v>
      </c>
      <c r="F820" s="289">
        <v>2505.7280000000001</v>
      </c>
      <c r="G820" s="289">
        <v>8127.8040000000001</v>
      </c>
      <c r="H820" s="289">
        <v>1657.33</v>
      </c>
      <c r="I820" s="289">
        <v>5826.8269999999993</v>
      </c>
      <c r="J820" s="289">
        <f t="shared" si="61"/>
        <v>2752.4574600000014</v>
      </c>
      <c r="K820" s="280"/>
      <c r="L820" s="393">
        <f t="shared" si="62"/>
        <v>0.10130660912824622</v>
      </c>
      <c r="M820" s="280"/>
      <c r="O820" s="280"/>
      <c r="P820" s="280"/>
      <c r="Q820" s="267"/>
      <c r="R820" s="358"/>
      <c r="S820" s="281"/>
      <c r="T820" s="281"/>
      <c r="U820" s="281"/>
      <c r="W820" s="267"/>
      <c r="X820" s="282"/>
      <c r="Y820" s="282"/>
      <c r="Z820" s="282"/>
      <c r="AA820" s="282"/>
      <c r="AB820" s="267"/>
    </row>
    <row r="821" spans="3:28" ht="12.75">
      <c r="C821" s="286">
        <v>4</v>
      </c>
      <c r="D821" s="287">
        <v>26270.89446</v>
      </c>
      <c r="E821" s="288">
        <v>5822.0219999999999</v>
      </c>
      <c r="F821" s="289">
        <v>2469.9110000000001</v>
      </c>
      <c r="G821" s="289">
        <v>8039.45</v>
      </c>
      <c r="H821" s="289">
        <v>1643.279</v>
      </c>
      <c r="I821" s="289">
        <v>5678.5260000000007</v>
      </c>
      <c r="J821" s="289">
        <f t="shared" si="61"/>
        <v>2617.7064599999976</v>
      </c>
      <c r="K821" s="280"/>
      <c r="L821" s="393">
        <f t="shared" si="62"/>
        <v>9.9642837208520296E-2</v>
      </c>
      <c r="M821" s="280"/>
      <c r="O821" s="280"/>
      <c r="P821" s="280"/>
      <c r="Q821" s="267"/>
      <c r="R821" s="358"/>
      <c r="S821" s="281"/>
      <c r="T821" s="281"/>
      <c r="U821" s="281"/>
      <c r="W821" s="267"/>
      <c r="X821" s="282"/>
      <c r="Y821" s="282"/>
      <c r="Z821" s="282"/>
      <c r="AA821" s="282"/>
      <c r="AB821" s="267"/>
    </row>
    <row r="822" spans="3:28" ht="12.75">
      <c r="C822" s="286">
        <v>5</v>
      </c>
      <c r="D822" s="287">
        <v>25867.506460000001</v>
      </c>
      <c r="E822" s="288">
        <v>5523.951</v>
      </c>
      <c r="F822" s="289">
        <v>2505.3879999999999</v>
      </c>
      <c r="G822" s="289">
        <v>8070.5240000000003</v>
      </c>
      <c r="H822" s="289">
        <v>1637.3040000000001</v>
      </c>
      <c r="I822" s="289">
        <v>5616.4319999999998</v>
      </c>
      <c r="J822" s="289">
        <f t="shared" si="61"/>
        <v>2513.9074599999985</v>
      </c>
      <c r="K822" s="280"/>
      <c r="L822" s="393">
        <f t="shared" si="62"/>
        <v>9.7183988873738483E-2</v>
      </c>
      <c r="M822" s="280"/>
      <c r="O822" s="280"/>
      <c r="P822" s="280"/>
      <c r="Q822" s="267"/>
      <c r="R822" s="358"/>
      <c r="S822" s="281"/>
      <c r="T822" s="281"/>
      <c r="U822" s="281"/>
      <c r="W822" s="267"/>
      <c r="X822" s="282"/>
      <c r="Y822" s="282"/>
      <c r="Z822" s="282"/>
      <c r="AA822" s="282"/>
      <c r="AB822" s="267"/>
    </row>
    <row r="823" spans="3:28" ht="12.75">
      <c r="C823" s="286">
        <v>6</v>
      </c>
      <c r="D823" s="287">
        <v>26000.207460000001</v>
      </c>
      <c r="E823" s="288">
        <v>5376.12</v>
      </c>
      <c r="F823" s="289">
        <v>2659.2750000000001</v>
      </c>
      <c r="G823" s="289">
        <v>8102.56</v>
      </c>
      <c r="H823" s="289">
        <v>1632.7339999999999</v>
      </c>
      <c r="I823" s="289">
        <v>5739.8339999999998</v>
      </c>
      <c r="J823" s="289">
        <f t="shared" si="61"/>
        <v>2489.6844600000004</v>
      </c>
      <c r="K823" s="280"/>
      <c r="L823" s="393">
        <f t="shared" si="62"/>
        <v>9.5756330553525518E-2</v>
      </c>
      <c r="M823" s="280"/>
      <c r="O823" s="280"/>
      <c r="P823" s="280"/>
      <c r="Q823" s="267"/>
      <c r="R823" s="358"/>
      <c r="S823" s="281"/>
      <c r="T823" s="281"/>
      <c r="U823" s="281"/>
      <c r="W823" s="267"/>
      <c r="X823" s="282"/>
      <c r="Y823" s="282"/>
      <c r="Z823" s="282"/>
      <c r="AA823" s="282"/>
      <c r="AB823" s="267"/>
    </row>
    <row r="824" spans="3:28" ht="12.75">
      <c r="C824" s="286">
        <v>7</v>
      </c>
      <c r="D824" s="287">
        <v>27551.14846</v>
      </c>
      <c r="E824" s="288">
        <v>5433.7</v>
      </c>
      <c r="F824" s="289">
        <v>3087.134</v>
      </c>
      <c r="G824" s="289">
        <v>8413.1949999999997</v>
      </c>
      <c r="H824" s="289">
        <v>1683.662</v>
      </c>
      <c r="I824" s="289">
        <v>6421.1480000000001</v>
      </c>
      <c r="J824" s="289">
        <f t="shared" si="61"/>
        <v>2512.3094600000004</v>
      </c>
      <c r="K824" s="280"/>
      <c r="L824" s="393">
        <f t="shared" si="62"/>
        <v>9.118710472804735E-2</v>
      </c>
      <c r="M824" s="280"/>
      <c r="O824" s="280"/>
      <c r="P824" s="280"/>
      <c r="Q824" s="267"/>
      <c r="R824" s="358"/>
      <c r="S824" s="281"/>
      <c r="T824" s="281"/>
      <c r="U824" s="281"/>
      <c r="W824" s="267"/>
      <c r="X824" s="282"/>
      <c r="Y824" s="282"/>
      <c r="Z824" s="282"/>
      <c r="AA824" s="282"/>
      <c r="AB824" s="267"/>
    </row>
    <row r="825" spans="3:28" ht="12.75">
      <c r="C825" s="286">
        <v>8</v>
      </c>
      <c r="D825" s="287">
        <v>29450.05646</v>
      </c>
      <c r="E825" s="288">
        <v>5530.3850000000002</v>
      </c>
      <c r="F825" s="289">
        <v>3590.55</v>
      </c>
      <c r="G825" s="289">
        <v>8642.1380000000008</v>
      </c>
      <c r="H825" s="289">
        <v>1760.825</v>
      </c>
      <c r="I825" s="289">
        <v>7235.0229999999992</v>
      </c>
      <c r="J825" s="289">
        <f t="shared" si="61"/>
        <v>2691.1354599999977</v>
      </c>
      <c r="K825" s="280"/>
      <c r="L825" s="393">
        <f t="shared" si="62"/>
        <v>9.1379636696288957E-2</v>
      </c>
      <c r="M825" s="280"/>
      <c r="O825" s="280"/>
      <c r="P825" s="280"/>
      <c r="Q825" s="267"/>
      <c r="R825" s="358"/>
      <c r="S825" s="281"/>
      <c r="T825" s="281"/>
      <c r="U825" s="281"/>
      <c r="W825" s="267"/>
      <c r="X825" s="282"/>
      <c r="Y825" s="282"/>
      <c r="Z825" s="282"/>
      <c r="AA825" s="282"/>
      <c r="AB825" s="267"/>
    </row>
    <row r="826" spans="3:28" ht="12.75">
      <c r="C826" s="286">
        <v>9</v>
      </c>
      <c r="D826" s="287">
        <v>31938.258460000001</v>
      </c>
      <c r="E826" s="288">
        <v>6176.9120000000003</v>
      </c>
      <c r="F826" s="289">
        <v>4000.0709999999999</v>
      </c>
      <c r="G826" s="289">
        <v>8485.2810000000009</v>
      </c>
      <c r="H826" s="289">
        <v>1778.7539999999999</v>
      </c>
      <c r="I826" s="289">
        <v>8487.0020000000004</v>
      </c>
      <c r="J826" s="289">
        <f t="shared" si="61"/>
        <v>3010.2384599999968</v>
      </c>
      <c r="K826" s="280"/>
      <c r="L826" s="393">
        <f t="shared" si="62"/>
        <v>9.4251803484215302E-2</v>
      </c>
      <c r="M826" s="280"/>
      <c r="O826" s="280"/>
      <c r="P826" s="280"/>
      <c r="Q826" s="267"/>
      <c r="R826" s="358"/>
      <c r="S826" s="281"/>
      <c r="T826" s="281"/>
      <c r="U826" s="281"/>
      <c r="W826" s="267"/>
      <c r="X826" s="282"/>
      <c r="Y826" s="282"/>
      <c r="Z826" s="282"/>
      <c r="AA826" s="282"/>
      <c r="AB826" s="267"/>
    </row>
    <row r="827" spans="3:28" ht="12.75">
      <c r="C827" s="286">
        <v>10</v>
      </c>
      <c r="D827" s="287">
        <v>34427.343459999996</v>
      </c>
      <c r="E827" s="288">
        <v>7137.3029999999999</v>
      </c>
      <c r="F827" s="289">
        <v>4368.3239999999996</v>
      </c>
      <c r="G827" s="289">
        <v>8396.8700000000008</v>
      </c>
      <c r="H827" s="289">
        <v>1763.203</v>
      </c>
      <c r="I827" s="289">
        <v>9497.2789999999986</v>
      </c>
      <c r="J827" s="289">
        <f t="shared" si="61"/>
        <v>3264.3644599999934</v>
      </c>
      <c r="K827" s="280"/>
      <c r="L827" s="393">
        <f t="shared" si="62"/>
        <v>9.4818947148587046E-2</v>
      </c>
      <c r="M827" s="280"/>
      <c r="O827" s="280"/>
      <c r="P827" s="280"/>
      <c r="Q827" s="267"/>
      <c r="R827" s="358"/>
      <c r="S827" s="281"/>
      <c r="T827" s="281"/>
      <c r="U827" s="281"/>
      <c r="W827" s="267"/>
      <c r="X827" s="282"/>
      <c r="Y827" s="282"/>
      <c r="Z827" s="282"/>
      <c r="AA827" s="282"/>
      <c r="AB827" s="267"/>
    </row>
    <row r="828" spans="3:28" ht="12.75">
      <c r="C828" s="286">
        <v>11</v>
      </c>
      <c r="D828" s="287">
        <v>36196.94846</v>
      </c>
      <c r="E828" s="288">
        <v>7977.5839999999998</v>
      </c>
      <c r="F828" s="289">
        <v>4585.7550000000001</v>
      </c>
      <c r="G828" s="289">
        <v>8317.9509999999991</v>
      </c>
      <c r="H828" s="289">
        <v>1710.9580000000001</v>
      </c>
      <c r="I828" s="289">
        <v>10071.855</v>
      </c>
      <c r="J828" s="289">
        <f t="shared" si="61"/>
        <v>3532.8454600000005</v>
      </c>
      <c r="K828" s="280"/>
      <c r="L828" s="393">
        <f t="shared" si="62"/>
        <v>9.7600643432802808E-2</v>
      </c>
      <c r="M828" s="280"/>
      <c r="O828" s="280"/>
      <c r="P828" s="280"/>
      <c r="Q828" s="267"/>
      <c r="R828" s="358"/>
      <c r="S828" s="281"/>
      <c r="T828" s="281"/>
      <c r="U828" s="281"/>
      <c r="W828" s="267"/>
      <c r="X828" s="282"/>
      <c r="Y828" s="282"/>
      <c r="Z828" s="282"/>
      <c r="AA828" s="282"/>
      <c r="AB828" s="267"/>
    </row>
    <row r="829" spans="3:28" ht="12.75">
      <c r="C829" s="286">
        <v>12</v>
      </c>
      <c r="D829" s="287">
        <v>37779.642460000003</v>
      </c>
      <c r="E829" s="288">
        <v>8540.0609999999997</v>
      </c>
      <c r="F829" s="289">
        <v>4740.7219999999998</v>
      </c>
      <c r="G829" s="289">
        <v>8539.3950000000004</v>
      </c>
      <c r="H829" s="289">
        <v>1689.6780000000001</v>
      </c>
      <c r="I829" s="289">
        <v>10505.410000000002</v>
      </c>
      <c r="J829" s="289">
        <f t="shared" si="61"/>
        <v>3764.3764599999995</v>
      </c>
      <c r="K829" s="280"/>
      <c r="L829" s="393">
        <f t="shared" si="62"/>
        <v>9.964034106425472E-2</v>
      </c>
      <c r="M829" s="280"/>
      <c r="O829" s="280"/>
      <c r="P829" s="280"/>
      <c r="Q829" s="267"/>
      <c r="R829" s="358"/>
      <c r="S829" s="281"/>
      <c r="T829" s="281"/>
      <c r="U829" s="281"/>
      <c r="W829" s="267"/>
      <c r="X829" s="282"/>
      <c r="Y829" s="282"/>
      <c r="Z829" s="282"/>
      <c r="AA829" s="282"/>
      <c r="AB829" s="267"/>
    </row>
    <row r="830" spans="3:28" ht="12.75">
      <c r="C830" s="286">
        <v>13</v>
      </c>
      <c r="D830" s="287">
        <v>39038.618459999998</v>
      </c>
      <c r="E830" s="288">
        <v>9191.1389999999992</v>
      </c>
      <c r="F830" s="289">
        <v>4884.3239999999996</v>
      </c>
      <c r="G830" s="289">
        <v>8512.4079999999994</v>
      </c>
      <c r="H830" s="289">
        <v>1677.3340000000001</v>
      </c>
      <c r="I830" s="289">
        <v>10721.518</v>
      </c>
      <c r="J830" s="289">
        <f t="shared" si="61"/>
        <v>4051.8954599999997</v>
      </c>
      <c r="K830" s="280"/>
      <c r="L830" s="393">
        <f t="shared" si="62"/>
        <v>0.10379197881071738</v>
      </c>
      <c r="M830" s="280"/>
      <c r="O830" s="280"/>
      <c r="P830" s="280"/>
      <c r="Q830" s="267"/>
      <c r="R830" s="358"/>
      <c r="S830" s="281"/>
      <c r="T830" s="281"/>
      <c r="U830" s="281"/>
      <c r="W830" s="267"/>
      <c r="X830" s="282"/>
      <c r="Y830" s="282"/>
      <c r="Z830" s="282"/>
      <c r="AA830" s="282"/>
      <c r="AB830" s="267"/>
    </row>
    <row r="831" spans="3:28" ht="12.75">
      <c r="C831" s="286">
        <v>14</v>
      </c>
      <c r="D831" s="287">
        <v>39689.084459999998</v>
      </c>
      <c r="E831" s="288">
        <v>10152.001</v>
      </c>
      <c r="F831" s="289">
        <v>4896.7139999999999</v>
      </c>
      <c r="G831" s="289">
        <v>8321.4220000000005</v>
      </c>
      <c r="H831" s="289">
        <v>1609.6210000000001</v>
      </c>
      <c r="I831" s="289">
        <v>10491.316999999999</v>
      </c>
      <c r="J831" s="289">
        <f t="shared" si="61"/>
        <v>4218.0094600000011</v>
      </c>
      <c r="K831" s="280"/>
      <c r="L831" s="393">
        <f t="shared" si="62"/>
        <v>0.10627631041101625</v>
      </c>
      <c r="M831" s="280"/>
      <c r="O831" s="280"/>
      <c r="P831" s="280"/>
      <c r="Q831" s="267"/>
      <c r="R831" s="358"/>
      <c r="S831" s="281"/>
      <c r="T831" s="281"/>
      <c r="U831" s="281"/>
      <c r="W831" s="267"/>
      <c r="X831" s="282"/>
      <c r="Y831" s="282"/>
      <c r="Z831" s="282"/>
      <c r="AA831" s="282"/>
      <c r="AB831" s="267"/>
    </row>
    <row r="832" spans="3:28" ht="12.75">
      <c r="C832" s="286">
        <v>15</v>
      </c>
      <c r="D832" s="287">
        <v>39366.883459999997</v>
      </c>
      <c r="E832" s="288">
        <v>10754.710999999999</v>
      </c>
      <c r="F832" s="289">
        <v>4832.8040000000001</v>
      </c>
      <c r="G832" s="289">
        <v>8360.5149999999994</v>
      </c>
      <c r="H832" s="289">
        <v>1551.2560000000001</v>
      </c>
      <c r="I832" s="289">
        <v>9645.8760000000002</v>
      </c>
      <c r="J832" s="289">
        <f t="shared" si="61"/>
        <v>4221.7214600000007</v>
      </c>
      <c r="K832" s="280"/>
      <c r="L832" s="393">
        <f t="shared" si="62"/>
        <v>0.10724042872963561</v>
      </c>
      <c r="M832" s="280"/>
      <c r="O832" s="280"/>
      <c r="P832" s="280"/>
      <c r="Q832" s="267"/>
      <c r="R832" s="358"/>
      <c r="S832" s="281"/>
      <c r="T832" s="281"/>
      <c r="U832" s="281"/>
      <c r="W832" s="267"/>
      <c r="X832" s="282"/>
      <c r="Y832" s="282"/>
      <c r="Z832" s="282"/>
      <c r="AA832" s="282"/>
      <c r="AB832" s="267"/>
    </row>
    <row r="833" spans="3:28" ht="12.75">
      <c r="C833" s="286">
        <v>16</v>
      </c>
      <c r="D833" s="287">
        <v>38583.962460000002</v>
      </c>
      <c r="E833" s="288">
        <v>10738.25</v>
      </c>
      <c r="F833" s="289">
        <v>4762.2449999999999</v>
      </c>
      <c r="G833" s="289">
        <v>8312.9320000000007</v>
      </c>
      <c r="H833" s="289">
        <v>1538.9870000000001</v>
      </c>
      <c r="I833" s="289">
        <v>9040.2969999999987</v>
      </c>
      <c r="J833" s="289">
        <f t="shared" si="61"/>
        <v>4191.2514600000068</v>
      </c>
      <c r="K833" s="280"/>
      <c r="L833" s="393">
        <f t="shared" si="62"/>
        <v>0.10862677632824978</v>
      </c>
      <c r="M833" s="280"/>
      <c r="O833" s="280"/>
      <c r="P833" s="280"/>
      <c r="Q833" s="267"/>
      <c r="R833" s="358"/>
      <c r="S833" s="281"/>
      <c r="T833" s="281"/>
      <c r="U833" s="281"/>
      <c r="W833" s="267"/>
      <c r="X833" s="282"/>
      <c r="Y833" s="282"/>
      <c r="Z833" s="282"/>
      <c r="AA833" s="282"/>
      <c r="AB833" s="267"/>
    </row>
    <row r="834" spans="3:28" ht="12.75">
      <c r="C834" s="286">
        <v>17</v>
      </c>
      <c r="D834" s="287">
        <v>38222.386460000002</v>
      </c>
      <c r="E834" s="288">
        <v>10570.572</v>
      </c>
      <c r="F834" s="289">
        <v>4736.1589999999997</v>
      </c>
      <c r="G834" s="289">
        <v>8241.366</v>
      </c>
      <c r="H834" s="289">
        <v>1524.23</v>
      </c>
      <c r="I834" s="289">
        <v>9061.7220000000016</v>
      </c>
      <c r="J834" s="289">
        <f t="shared" si="61"/>
        <v>4088.3374600000025</v>
      </c>
      <c r="K834" s="280"/>
      <c r="L834" s="393">
        <f t="shared" si="62"/>
        <v>0.10696185766104575</v>
      </c>
      <c r="M834" s="280"/>
      <c r="O834" s="280"/>
      <c r="P834" s="280"/>
      <c r="Q834" s="267"/>
      <c r="R834" s="358"/>
      <c r="S834" s="281"/>
      <c r="T834" s="281"/>
      <c r="U834" s="281"/>
      <c r="W834" s="267"/>
      <c r="X834" s="282"/>
      <c r="Y834" s="282"/>
      <c r="Z834" s="282"/>
      <c r="AA834" s="282"/>
      <c r="AB834" s="267"/>
    </row>
    <row r="835" spans="3:28" ht="12.75">
      <c r="C835" s="286">
        <v>18</v>
      </c>
      <c r="D835" s="287">
        <v>37872.071459999999</v>
      </c>
      <c r="E835" s="288">
        <v>10410.085999999999</v>
      </c>
      <c r="F835" s="289">
        <v>4665.4809999999998</v>
      </c>
      <c r="G835" s="289">
        <v>8204.5139999999992</v>
      </c>
      <c r="H835" s="289">
        <v>1502.7360000000001</v>
      </c>
      <c r="I835" s="289">
        <v>9081.8640000000014</v>
      </c>
      <c r="J835" s="289">
        <f t="shared" si="61"/>
        <v>4007.3904600000023</v>
      </c>
      <c r="K835" s="280"/>
      <c r="L835" s="393">
        <f t="shared" si="62"/>
        <v>0.10581387036704758</v>
      </c>
      <c r="M835" s="280"/>
      <c r="O835" s="280"/>
      <c r="P835" s="280"/>
      <c r="Q835" s="267"/>
      <c r="R835" s="358"/>
      <c r="S835" s="281"/>
      <c r="T835" s="281"/>
      <c r="U835" s="281"/>
      <c r="W835" s="267"/>
      <c r="X835" s="282"/>
      <c r="Y835" s="282"/>
      <c r="Z835" s="282"/>
      <c r="AA835" s="282"/>
      <c r="AB835" s="267"/>
    </row>
    <row r="836" spans="3:28" ht="12.75">
      <c r="C836" s="286">
        <v>19</v>
      </c>
      <c r="D836" s="287">
        <v>37178.845459999997</v>
      </c>
      <c r="E836" s="288">
        <v>10186.695</v>
      </c>
      <c r="F836" s="289">
        <v>4564.3469999999998</v>
      </c>
      <c r="G836" s="289">
        <v>8072.7610000000004</v>
      </c>
      <c r="H836" s="289">
        <v>1467.8420000000001</v>
      </c>
      <c r="I836" s="289">
        <v>8913.1779999999999</v>
      </c>
      <c r="J836" s="289">
        <f t="shared" si="61"/>
        <v>3974.0224599999929</v>
      </c>
      <c r="K836" s="280"/>
      <c r="L836" s="393">
        <f t="shared" si="62"/>
        <v>0.10688934556280311</v>
      </c>
      <c r="M836" s="280"/>
      <c r="O836" s="280"/>
      <c r="P836" s="280"/>
      <c r="Q836" s="267"/>
      <c r="R836" s="358"/>
      <c r="S836" s="281"/>
      <c r="T836" s="281"/>
      <c r="U836" s="281"/>
      <c r="W836" s="267"/>
      <c r="X836" s="282"/>
      <c r="Y836" s="282"/>
      <c r="Z836" s="282"/>
      <c r="AA836" s="282"/>
      <c r="AB836" s="267"/>
    </row>
    <row r="837" spans="3:28" ht="12.75">
      <c r="C837" s="286">
        <v>20</v>
      </c>
      <c r="D837" s="287">
        <v>36548.304459999999</v>
      </c>
      <c r="E837" s="288">
        <v>9845.8639999999996</v>
      </c>
      <c r="F837" s="289">
        <v>4489.5940000000001</v>
      </c>
      <c r="G837" s="289">
        <v>8079.9170000000004</v>
      </c>
      <c r="H837" s="289">
        <v>1476.0530000000001</v>
      </c>
      <c r="I837" s="289">
        <v>8657.4129999999986</v>
      </c>
      <c r="J837" s="289">
        <f t="shared" si="61"/>
        <v>3999.463459999999</v>
      </c>
      <c r="K837" s="280"/>
      <c r="L837" s="393">
        <f t="shared" si="62"/>
        <v>0.10942952126211983</v>
      </c>
      <c r="M837" s="280"/>
      <c r="O837" s="280"/>
      <c r="P837" s="280"/>
      <c r="Q837" s="267"/>
      <c r="R837" s="358"/>
      <c r="S837" s="281"/>
      <c r="T837" s="281"/>
      <c r="U837" s="281"/>
      <c r="W837" s="267"/>
      <c r="X837" s="282"/>
      <c r="Y837" s="282"/>
      <c r="Z837" s="282"/>
      <c r="AA837" s="282"/>
      <c r="AB837" s="267"/>
    </row>
    <row r="838" spans="3:28" ht="12.75">
      <c r="C838" s="286">
        <v>21</v>
      </c>
      <c r="D838" s="287">
        <v>35556.930460000003</v>
      </c>
      <c r="E838" s="288">
        <v>9659.8209999999999</v>
      </c>
      <c r="F838" s="289">
        <v>4280.9369999999999</v>
      </c>
      <c r="G838" s="289">
        <v>7835.5240000000003</v>
      </c>
      <c r="H838" s="289">
        <v>1492.809</v>
      </c>
      <c r="I838" s="289">
        <v>8297.6090000000004</v>
      </c>
      <c r="J838" s="289">
        <f t="shared" si="61"/>
        <v>3990.2304600000025</v>
      </c>
      <c r="K838" s="280"/>
      <c r="L838" s="393">
        <f t="shared" si="62"/>
        <v>0.11222089219677829</v>
      </c>
      <c r="M838" s="280"/>
      <c r="O838" s="280"/>
      <c r="P838" s="280"/>
      <c r="Q838" s="267"/>
      <c r="R838" s="358"/>
      <c r="S838" s="281"/>
      <c r="T838" s="281"/>
      <c r="U838" s="281"/>
      <c r="W838" s="267"/>
      <c r="X838" s="282"/>
      <c r="Y838" s="282"/>
      <c r="Z838" s="282"/>
      <c r="AA838" s="282"/>
      <c r="AB838" s="267"/>
    </row>
    <row r="839" spans="3:28" ht="12.75">
      <c r="C839" s="286">
        <v>22</v>
      </c>
      <c r="D839" s="287">
        <v>35156.057460000004</v>
      </c>
      <c r="E839" s="288">
        <v>10331.540999999999</v>
      </c>
      <c r="F839" s="289">
        <v>3945.7150000000001</v>
      </c>
      <c r="G839" s="289">
        <v>7353.2089999999998</v>
      </c>
      <c r="H839" s="289">
        <v>1499.1610000000001</v>
      </c>
      <c r="I839" s="289">
        <v>8100.9169999999995</v>
      </c>
      <c r="J839" s="289">
        <f t="shared" si="61"/>
        <v>3925.5144600000058</v>
      </c>
      <c r="K839" s="280"/>
      <c r="L839" s="393">
        <f t="shared" si="62"/>
        <v>0.11165968949921057</v>
      </c>
      <c r="M839" s="280"/>
      <c r="O839" s="280"/>
      <c r="P839" s="280"/>
      <c r="Q839" s="267"/>
      <c r="R839" s="358"/>
      <c r="S839" s="281"/>
      <c r="T839" s="281"/>
      <c r="U839" s="281"/>
      <c r="W839" s="267"/>
      <c r="X839" s="282"/>
      <c r="Y839" s="282"/>
      <c r="Z839" s="282"/>
      <c r="AA839" s="282"/>
      <c r="AB839" s="267"/>
    </row>
    <row r="840" spans="3:28" ht="12.75">
      <c r="C840" s="286">
        <v>23</v>
      </c>
      <c r="D840" s="287">
        <v>34361.189460000001</v>
      </c>
      <c r="E840" s="288">
        <v>10686.821</v>
      </c>
      <c r="F840" s="289">
        <v>3282.748</v>
      </c>
      <c r="G840" s="289">
        <v>7345.4679999999998</v>
      </c>
      <c r="H840" s="289">
        <v>1484.6959999999999</v>
      </c>
      <c r="I840" s="289">
        <v>7522.5930000000008</v>
      </c>
      <c r="J840" s="289">
        <f t="shared" si="61"/>
        <v>4038.8634600000005</v>
      </c>
      <c r="K840" s="280"/>
      <c r="L840" s="393">
        <f t="shared" si="62"/>
        <v>0.11754143332848409</v>
      </c>
      <c r="M840" s="280"/>
      <c r="O840" s="280"/>
      <c r="P840" s="280"/>
      <c r="Q840" s="267"/>
      <c r="R840" s="358"/>
      <c r="S840" s="281"/>
      <c r="T840" s="281"/>
      <c r="U840" s="281"/>
      <c r="W840" s="267"/>
      <c r="X840" s="282"/>
      <c r="Y840" s="282"/>
      <c r="Z840" s="282"/>
      <c r="AA840" s="282"/>
      <c r="AB840" s="267"/>
    </row>
    <row r="841" spans="3:28" ht="12.75">
      <c r="C841" s="290">
        <v>24</v>
      </c>
      <c r="D841" s="291">
        <v>32407.876459999999</v>
      </c>
      <c r="E841" s="292">
        <v>9765</v>
      </c>
      <c r="F841" s="163">
        <v>2921.91</v>
      </c>
      <c r="G841" s="163">
        <v>7456.3919999999998</v>
      </c>
      <c r="H841" s="163">
        <v>1490.6679999999999</v>
      </c>
      <c r="I841" s="163">
        <v>6901.3830000000016</v>
      </c>
      <c r="J841" s="163">
        <f t="shared" si="61"/>
        <v>3872.5234599999967</v>
      </c>
      <c r="K841" s="280"/>
      <c r="L841" s="393">
        <f t="shared" si="62"/>
        <v>0.11949328012218659</v>
      </c>
      <c r="M841" s="280"/>
      <c r="O841" s="280"/>
      <c r="P841" s="280"/>
      <c r="Q841" s="267"/>
      <c r="R841" s="358"/>
      <c r="S841" s="281"/>
      <c r="T841" s="281"/>
      <c r="U841" s="281"/>
      <c r="W841" s="267"/>
      <c r="X841" s="282"/>
      <c r="Y841" s="282"/>
      <c r="Z841" s="282"/>
      <c r="AA841" s="282"/>
      <c r="AB841" s="267"/>
    </row>
    <row r="842" spans="3:28" ht="12.75">
      <c r="C842"/>
      <c r="D842"/>
      <c r="E842"/>
      <c r="F842"/>
      <c r="G842"/>
      <c r="H842" s="267"/>
      <c r="I842" s="268"/>
      <c r="J842" s="280"/>
      <c r="K842" s="280"/>
      <c r="L842" s="280"/>
      <c r="M842" s="280"/>
      <c r="N842" s="280"/>
      <c r="O842" s="280"/>
      <c r="P842" s="280"/>
      <c r="Q842" s="267"/>
      <c r="R842" s="267"/>
      <c r="S842" s="267"/>
      <c r="T842" s="267"/>
      <c r="U842" s="267"/>
      <c r="V842" s="267"/>
      <c r="W842" s="267"/>
      <c r="X842" s="282"/>
      <c r="Y842" s="282"/>
      <c r="Z842" s="282"/>
      <c r="AA842" s="282"/>
      <c r="AB842" s="267"/>
    </row>
    <row r="843" spans="3:28" ht="12.75">
      <c r="C843"/>
      <c r="D843"/>
      <c r="E843"/>
      <c r="F843"/>
      <c r="G843"/>
      <c r="H843"/>
      <c r="I843" s="89"/>
      <c r="J843" s="62"/>
      <c r="K843" s="62"/>
      <c r="L843" s="62"/>
      <c r="M843" s="62"/>
      <c r="N843" s="62"/>
      <c r="O843" s="62"/>
      <c r="P843" s="62"/>
      <c r="Q843"/>
      <c r="R843"/>
      <c r="S843"/>
      <c r="T843"/>
      <c r="U843"/>
      <c r="V843"/>
      <c r="W843"/>
      <c r="X843"/>
      <c r="Y843"/>
      <c r="Z843"/>
      <c r="AA843"/>
      <c r="AB843"/>
    </row>
    <row r="844" spans="3:28" ht="12.75"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</row>
  </sheetData>
  <customSheetViews>
    <customSheetView guid="{30452F01-DB6E-11D6-846D-0008C7298EBA}" showGridLines="0" showRowCol="0" outlineSymbols="0" showRuler="0">
      <pane ySplit="5" topLeftCell="A52" activePane="bottomLeft" state="frozenSplit"/>
      <selection pane="bottomLeft"/>
    </customSheetView>
    <customSheetView guid="{30452F00-DB6E-11D6-846D-0008C7298EBA}" showGridLines="0" showRowCol="0" outlineSymbols="0" showRuler="0">
      <pane ySplit="5" topLeftCell="A38" activePane="bottomLeft" state="frozenSplit"/>
      <selection pane="bottomLeft"/>
    </customSheetView>
    <customSheetView guid="{30452EFF-DB6E-11D6-846D-0008C7298EBA}" showGridLines="0" showRowCol="0" outlineSymbols="0" showRuler="0">
      <pane ySplit="5" topLeftCell="A22" activePane="bottomLeft" state="frozenSplit"/>
      <selection pane="bottomLeft"/>
    </customSheetView>
    <customSheetView guid="{30452EFE-DB6E-11D6-846D-0008C7298EBA}" showGridLines="0" showRowCol="0" outlineSymbols="0" showRuler="0">
      <pane ySplit="5" topLeftCell="A14" activePane="bottomLeft" state="frozenSplit"/>
      <selection pane="bottomLeft"/>
    </customSheetView>
    <customSheetView guid="{30452EFC-DB6E-11D6-846D-0008C7298EBA}" showGridLines="0" showRowCol="0" outlineSymbols="0" showRuler="0">
      <pane ySplit="5" topLeftCell="A6" activePane="bottomLeft" state="frozenSplit"/>
      <selection pane="bottomLeft"/>
    </customSheetView>
  </customSheetViews>
  <mergeCells count="27">
    <mergeCell ref="V701:Y701"/>
    <mergeCell ref="D702:F702"/>
    <mergeCell ref="G702:I702"/>
    <mergeCell ref="D3:H3"/>
    <mergeCell ref="F8:G8"/>
    <mergeCell ref="I119:I120"/>
    <mergeCell ref="J96:K96"/>
    <mergeCell ref="H107:I107"/>
    <mergeCell ref="D119:D120"/>
    <mergeCell ref="E52:G52"/>
    <mergeCell ref="R8:S8"/>
    <mergeCell ref="H290:I290"/>
    <mergeCell ref="N701:Q701"/>
    <mergeCell ref="R701:U701"/>
    <mergeCell ref="R818:R841"/>
    <mergeCell ref="Q8:Q9"/>
    <mergeCell ref="I8:K8"/>
    <mergeCell ref="H8:H9"/>
    <mergeCell ref="P8:P9"/>
    <mergeCell ref="E322:H322"/>
    <mergeCell ref="D306:F306"/>
    <mergeCell ref="F290:G290"/>
    <mergeCell ref="L96:M96"/>
    <mergeCell ref="L107:M107"/>
    <mergeCell ref="J107:K107"/>
    <mergeCell ref="H96:I96"/>
    <mergeCell ref="D290:E290"/>
  </mergeCells>
  <phoneticPr fontId="20" type="noConversion"/>
  <hyperlinks>
    <hyperlink ref="C4" location="Indice!A1" display="Indice!A1"/>
  </hyperlinks>
  <printOptions gridLinesSet="0"/>
  <pageMargins left="0.39370078740157483" right="0.75" top="0.39370078740157483" bottom="1" header="0" footer="0"/>
  <pageSetup paperSize="9" fitToHeight="0" orientation="portrait" r:id="rId1"/>
  <headerFooter alignWithMargins="0"/>
  <rowBreaks count="1" manualBreakCount="1">
    <brk id="66" max="7" man="1"/>
  </rowBreaks>
  <colBreaks count="1" manualBreakCount="1">
    <brk id="4" max="85" man="1"/>
  </colBreaks>
  <ignoredErrors>
    <ignoredError sqref="H301:I302" formulaRange="1"/>
  </ignoredErrors>
  <drawing r:id="rId2"/>
  <legacyDrawing r:id="rId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/>
  <dimension ref="A1:M141"/>
  <sheetViews>
    <sheetView tabSelected="1" topLeftCell="A68" workbookViewId="0">
      <selection activeCell="R90" sqref="R90"/>
    </sheetView>
  </sheetViews>
  <sheetFormatPr baseColWidth="10" defaultRowHeight="12.75"/>
  <cols>
    <col min="1" max="1" width="2.7109375" customWidth="1"/>
    <col min="2" max="2" width="11.5703125" style="89"/>
  </cols>
  <sheetData>
    <row r="1" spans="1:13" s="24" customFormat="1" ht="0.75" customHeight="1">
      <c r="B1" s="23"/>
      <c r="E1" s="25"/>
    </row>
    <row r="2" spans="1:13" s="24" customFormat="1" ht="21" customHeight="1">
      <c r="B2" s="23"/>
      <c r="E2" s="25"/>
      <c r="I2" s="46" t="s">
        <v>30</v>
      </c>
    </row>
    <row r="3" spans="1:13" s="22" customFormat="1" ht="15" customHeight="1">
      <c r="B3" s="23"/>
      <c r="C3" s="5"/>
      <c r="E3" s="136"/>
      <c r="F3" s="136"/>
      <c r="G3" s="136"/>
      <c r="I3" s="136" t="s">
        <v>254</v>
      </c>
    </row>
    <row r="4" spans="1:13" s="22" customFormat="1" ht="19.149999999999999" customHeight="1">
      <c r="B4" s="4" t="str">
        <f>Indice!C4</f>
        <v>Demanda de energía eléctrica</v>
      </c>
      <c r="C4" s="5"/>
      <c r="K4" s="20"/>
    </row>
    <row r="6" spans="1:13">
      <c r="B6" s="171"/>
      <c r="C6" s="172" t="s">
        <v>127</v>
      </c>
      <c r="D6" s="172"/>
      <c r="E6" s="172"/>
      <c r="F6" s="172"/>
      <c r="G6" s="172"/>
      <c r="H6" s="132"/>
      <c r="I6" s="172" t="s">
        <v>127</v>
      </c>
      <c r="J6" s="172"/>
      <c r="K6" s="172"/>
      <c r="L6" s="172"/>
      <c r="M6" s="172"/>
    </row>
    <row r="7" spans="1:13">
      <c r="B7" s="173"/>
      <c r="C7" s="174" t="s">
        <v>199</v>
      </c>
      <c r="D7" s="174"/>
      <c r="E7" s="174"/>
      <c r="F7" s="174"/>
      <c r="G7" s="174"/>
      <c r="H7" s="132"/>
      <c r="I7" s="174" t="s">
        <v>167</v>
      </c>
      <c r="J7" s="174"/>
      <c r="K7" s="174"/>
      <c r="L7" s="174"/>
      <c r="M7" s="174"/>
    </row>
    <row r="8" spans="1:13">
      <c r="B8" s="175"/>
      <c r="C8" s="176" t="s">
        <v>198</v>
      </c>
      <c r="D8" s="176" t="s">
        <v>200</v>
      </c>
      <c r="E8" s="176" t="s">
        <v>179</v>
      </c>
      <c r="F8" s="176" t="s">
        <v>184</v>
      </c>
      <c r="G8" s="176" t="s">
        <v>201</v>
      </c>
      <c r="H8" s="132"/>
      <c r="I8" s="176" t="s">
        <v>198</v>
      </c>
      <c r="J8" s="176" t="s">
        <v>200</v>
      </c>
      <c r="K8" s="176" t="s">
        <v>179</v>
      </c>
      <c r="L8" s="176" t="s">
        <v>184</v>
      </c>
      <c r="M8" s="176" t="s">
        <v>201</v>
      </c>
    </row>
    <row r="9" spans="1:13">
      <c r="A9" s="137" t="s">
        <v>2</v>
      </c>
      <c r="B9" s="160">
        <v>40179</v>
      </c>
      <c r="C9" s="161">
        <v>753025</v>
      </c>
      <c r="D9" s="161">
        <v>491461</v>
      </c>
      <c r="E9" s="161">
        <v>18878</v>
      </c>
      <c r="F9" s="161">
        <v>17669</v>
      </c>
      <c r="G9" s="161">
        <f>SUM(C9:F9)</f>
        <v>1281033</v>
      </c>
      <c r="H9" s="132"/>
      <c r="I9" s="164"/>
      <c r="J9" s="164"/>
      <c r="K9" s="164"/>
      <c r="L9" s="164"/>
      <c r="M9" s="164"/>
    </row>
    <row r="10" spans="1:13">
      <c r="A10" s="137" t="s">
        <v>4</v>
      </c>
      <c r="B10" s="160">
        <v>40210</v>
      </c>
      <c r="C10" s="161">
        <v>671841</v>
      </c>
      <c r="D10" s="161">
        <v>455811</v>
      </c>
      <c r="E10" s="161">
        <v>17482</v>
      </c>
      <c r="F10" s="161">
        <v>15890</v>
      </c>
      <c r="G10" s="161">
        <f t="shared" ref="G10:G73" si="0">SUM(C10:F10)</f>
        <v>1161024</v>
      </c>
      <c r="H10" s="132"/>
      <c r="I10" s="164"/>
      <c r="J10" s="164"/>
      <c r="K10" s="164"/>
      <c r="L10" s="164"/>
      <c r="M10" s="164"/>
    </row>
    <row r="11" spans="1:13">
      <c r="A11" s="137" t="s">
        <v>6</v>
      </c>
      <c r="B11" s="160">
        <v>40238</v>
      </c>
      <c r="C11" s="161">
        <v>750192</v>
      </c>
      <c r="D11" s="161">
        <v>476713</v>
      </c>
      <c r="E11" s="161">
        <v>17444</v>
      </c>
      <c r="F11" s="161">
        <v>17178</v>
      </c>
      <c r="G11" s="161">
        <f t="shared" si="0"/>
        <v>1261527</v>
      </c>
      <c r="H11" s="132"/>
      <c r="I11" s="164"/>
      <c r="J11" s="164"/>
      <c r="K11" s="164"/>
      <c r="L11" s="164"/>
      <c r="M11" s="164"/>
    </row>
    <row r="12" spans="1:13">
      <c r="A12" s="137" t="s">
        <v>8</v>
      </c>
      <c r="B12" s="160">
        <v>40269</v>
      </c>
      <c r="C12" s="161">
        <v>710654</v>
      </c>
      <c r="D12" s="161">
        <v>413066</v>
      </c>
      <c r="E12" s="161">
        <v>16381</v>
      </c>
      <c r="F12" s="161">
        <v>15848</v>
      </c>
      <c r="G12" s="161">
        <f t="shared" si="0"/>
        <v>1155949</v>
      </c>
      <c r="H12" s="132"/>
      <c r="I12" s="164"/>
      <c r="J12" s="164"/>
      <c r="K12" s="164"/>
      <c r="L12" s="164"/>
      <c r="M12" s="164"/>
    </row>
    <row r="13" spans="1:13">
      <c r="A13" s="137" t="s">
        <v>6</v>
      </c>
      <c r="B13" s="160">
        <v>40299</v>
      </c>
      <c r="C13" s="161">
        <v>721404</v>
      </c>
      <c r="D13" s="161">
        <v>436146</v>
      </c>
      <c r="E13" s="161">
        <v>17440</v>
      </c>
      <c r="F13" s="161">
        <v>16649</v>
      </c>
      <c r="G13" s="161">
        <f t="shared" si="0"/>
        <v>1191639</v>
      </c>
      <c r="H13" s="132"/>
      <c r="I13" s="164"/>
      <c r="J13" s="164"/>
      <c r="K13" s="164"/>
      <c r="L13" s="164"/>
      <c r="M13" s="164"/>
    </row>
    <row r="14" spans="1:13">
      <c r="A14" s="137" t="s">
        <v>11</v>
      </c>
      <c r="B14" s="160">
        <v>40330</v>
      </c>
      <c r="C14" s="161">
        <v>720684</v>
      </c>
      <c r="D14" s="161">
        <v>475305</v>
      </c>
      <c r="E14" s="161">
        <v>17764</v>
      </c>
      <c r="F14" s="161">
        <v>17583</v>
      </c>
      <c r="G14" s="161">
        <f t="shared" si="0"/>
        <v>1231336</v>
      </c>
      <c r="H14" s="132"/>
      <c r="I14" s="164"/>
      <c r="J14" s="164"/>
      <c r="K14" s="164"/>
      <c r="L14" s="164"/>
      <c r="M14" s="164"/>
    </row>
    <row r="15" spans="1:13">
      <c r="A15" s="137" t="s">
        <v>11</v>
      </c>
      <c r="B15" s="160">
        <v>40360</v>
      </c>
      <c r="C15" s="161">
        <v>756089</v>
      </c>
      <c r="D15" s="161">
        <v>630611</v>
      </c>
      <c r="E15" s="161">
        <v>19394</v>
      </c>
      <c r="F15" s="161">
        <v>19854</v>
      </c>
      <c r="G15" s="161">
        <f t="shared" si="0"/>
        <v>1425948</v>
      </c>
      <c r="H15" s="132"/>
      <c r="I15" s="164"/>
      <c r="J15" s="164"/>
      <c r="K15" s="164"/>
      <c r="L15" s="164"/>
      <c r="M15" s="164"/>
    </row>
    <row r="16" spans="1:13">
      <c r="A16" s="137" t="s">
        <v>8</v>
      </c>
      <c r="B16" s="160">
        <v>40391</v>
      </c>
      <c r="C16" s="161">
        <v>782539</v>
      </c>
      <c r="D16" s="161">
        <v>624967</v>
      </c>
      <c r="E16" s="161">
        <v>20221</v>
      </c>
      <c r="F16" s="161">
        <v>21429</v>
      </c>
      <c r="G16" s="161">
        <f t="shared" si="0"/>
        <v>1449156</v>
      </c>
      <c r="H16" s="132"/>
      <c r="I16" s="164"/>
      <c r="J16" s="164"/>
      <c r="K16" s="164"/>
      <c r="L16" s="164"/>
      <c r="M16" s="164"/>
    </row>
    <row r="17" spans="1:13">
      <c r="A17" s="137" t="s">
        <v>15</v>
      </c>
      <c r="B17" s="160">
        <v>40422</v>
      </c>
      <c r="C17" s="161">
        <v>767688</v>
      </c>
      <c r="D17" s="161">
        <v>519997</v>
      </c>
      <c r="E17" s="161">
        <v>18911</v>
      </c>
      <c r="F17" s="161">
        <v>18783</v>
      </c>
      <c r="G17" s="161">
        <f t="shared" si="0"/>
        <v>1325379</v>
      </c>
      <c r="H17" s="132"/>
      <c r="I17" s="164"/>
      <c r="J17" s="164"/>
      <c r="K17" s="164"/>
      <c r="L17" s="164"/>
      <c r="M17" s="164"/>
    </row>
    <row r="18" spans="1:13">
      <c r="A18" s="137" t="s">
        <v>17</v>
      </c>
      <c r="B18" s="160">
        <v>40452</v>
      </c>
      <c r="C18" s="161">
        <v>767831</v>
      </c>
      <c r="D18" s="161">
        <v>444758</v>
      </c>
      <c r="E18" s="161">
        <v>18435</v>
      </c>
      <c r="F18" s="161">
        <v>17347</v>
      </c>
      <c r="G18" s="161">
        <f t="shared" si="0"/>
        <v>1248371</v>
      </c>
      <c r="H18" s="132"/>
      <c r="I18" s="164"/>
      <c r="J18" s="164"/>
      <c r="K18" s="164"/>
      <c r="L18" s="164"/>
      <c r="M18" s="164"/>
    </row>
    <row r="19" spans="1:13">
      <c r="A19" s="137" t="s">
        <v>19</v>
      </c>
      <c r="B19" s="160">
        <v>40483</v>
      </c>
      <c r="C19" s="161">
        <v>739658</v>
      </c>
      <c r="D19" s="161">
        <v>402887</v>
      </c>
      <c r="E19" s="161">
        <v>17839</v>
      </c>
      <c r="F19" s="161">
        <v>16854</v>
      </c>
      <c r="G19" s="161">
        <f t="shared" si="0"/>
        <v>1177238</v>
      </c>
      <c r="H19" s="132"/>
      <c r="I19" s="164"/>
      <c r="J19" s="164"/>
      <c r="K19" s="164"/>
      <c r="L19" s="164"/>
      <c r="M19" s="164"/>
    </row>
    <row r="20" spans="1:13">
      <c r="A20" s="137" t="s">
        <v>21</v>
      </c>
      <c r="B20" s="160">
        <v>40513</v>
      </c>
      <c r="C20" s="161">
        <v>753129</v>
      </c>
      <c r="D20" s="161">
        <v>473127</v>
      </c>
      <c r="E20" s="161">
        <v>17344</v>
      </c>
      <c r="F20" s="161">
        <v>18232</v>
      </c>
      <c r="G20" s="161">
        <f t="shared" si="0"/>
        <v>1261832</v>
      </c>
      <c r="H20" s="132"/>
      <c r="I20" s="164"/>
      <c r="J20" s="164"/>
      <c r="K20" s="164"/>
      <c r="L20" s="164"/>
      <c r="M20" s="164"/>
    </row>
    <row r="21" spans="1:13">
      <c r="A21" s="137" t="s">
        <v>2</v>
      </c>
      <c r="B21" s="160">
        <v>40544</v>
      </c>
      <c r="C21" s="161">
        <v>744518.00100000005</v>
      </c>
      <c r="D21" s="161">
        <v>477262.17300000001</v>
      </c>
      <c r="E21" s="161">
        <v>16753.993999999999</v>
      </c>
      <c r="F21" s="161">
        <v>18094.77</v>
      </c>
      <c r="G21" s="161">
        <f t="shared" si="0"/>
        <v>1256628.9380000001</v>
      </c>
      <c r="H21" s="132"/>
      <c r="I21" s="165">
        <f>C21/C9-1</f>
        <v>-1.1297100361873702E-2</v>
      </c>
      <c r="J21" s="165">
        <f t="shared" ref="J21:M21" si="1">D21/D9-1</f>
        <v>-2.8891055444887792E-2</v>
      </c>
      <c r="K21" s="165">
        <f t="shared" si="1"/>
        <v>-0.11251223646572739</v>
      </c>
      <c r="L21" s="165">
        <f t="shared" si="1"/>
        <v>2.4097006055803893E-2</v>
      </c>
      <c r="M21" s="165">
        <f t="shared" si="1"/>
        <v>-1.9050299250682801E-2</v>
      </c>
    </row>
    <row r="22" spans="1:13">
      <c r="A22" s="137" t="s">
        <v>4</v>
      </c>
      <c r="B22" s="160">
        <v>40575</v>
      </c>
      <c r="C22" s="161">
        <v>668993.42299999995</v>
      </c>
      <c r="D22" s="161">
        <v>430507.49900000001</v>
      </c>
      <c r="E22" s="161">
        <v>15248.486000000001</v>
      </c>
      <c r="F22" s="161">
        <v>16466.277999999998</v>
      </c>
      <c r="G22" s="161">
        <f t="shared" si="0"/>
        <v>1131215.686</v>
      </c>
      <c r="H22" s="132"/>
      <c r="I22" s="165">
        <f t="shared" ref="I22:I80" si="2">C22/C10-1</f>
        <v>-4.2384686257612714E-3</v>
      </c>
      <c r="J22" s="165">
        <f t="shared" ref="J22:J80" si="3">D22/D10-1</f>
        <v>-5.5513142508627489E-2</v>
      </c>
      <c r="K22" s="165">
        <f t="shared" ref="K22:K80" si="4">E22/E10-1</f>
        <v>-0.12776078251916256</v>
      </c>
      <c r="L22" s="165">
        <f t="shared" ref="L22:L80" si="5">F22/F10-1</f>
        <v>3.6266708621774502E-2</v>
      </c>
      <c r="M22" s="165">
        <f t="shared" ref="M22:M80" si="6">G22/G10-1</f>
        <v>-2.5674158329199059E-2</v>
      </c>
    </row>
    <row r="23" spans="1:13">
      <c r="A23" s="137" t="s">
        <v>6</v>
      </c>
      <c r="B23" s="160">
        <v>40603</v>
      </c>
      <c r="C23" s="161">
        <v>736775.25</v>
      </c>
      <c r="D23" s="161">
        <v>454438.19</v>
      </c>
      <c r="E23" s="161">
        <v>16429.358</v>
      </c>
      <c r="F23" s="161">
        <v>17208.841</v>
      </c>
      <c r="G23" s="161">
        <f t="shared" si="0"/>
        <v>1224851.639</v>
      </c>
      <c r="H23" s="132"/>
      <c r="I23" s="165">
        <f t="shared" si="2"/>
        <v>-1.7884421588073462E-2</v>
      </c>
      <c r="J23" s="165">
        <f t="shared" si="3"/>
        <v>-4.6725828748114706E-2</v>
      </c>
      <c r="K23" s="165">
        <f t="shared" si="4"/>
        <v>-5.8165673010777352E-2</v>
      </c>
      <c r="L23" s="165">
        <f t="shared" si="5"/>
        <v>1.7953778088253269E-3</v>
      </c>
      <c r="M23" s="165">
        <f t="shared" si="6"/>
        <v>-2.9072196631542591E-2</v>
      </c>
    </row>
    <row r="24" spans="1:13">
      <c r="A24" s="137" t="s">
        <v>8</v>
      </c>
      <c r="B24" s="160">
        <v>40634</v>
      </c>
      <c r="C24" s="161">
        <v>697158.30799999996</v>
      </c>
      <c r="D24" s="161">
        <v>393415.76799999998</v>
      </c>
      <c r="E24" s="161">
        <v>14974.755999999999</v>
      </c>
      <c r="F24" s="161">
        <v>15687.394</v>
      </c>
      <c r="G24" s="161">
        <f t="shared" si="0"/>
        <v>1121236.226</v>
      </c>
      <c r="H24" s="132"/>
      <c r="I24" s="165">
        <f t="shared" si="2"/>
        <v>-1.8990524221351057E-2</v>
      </c>
      <c r="J24" s="165">
        <f t="shared" si="3"/>
        <v>-4.7571651987817987E-2</v>
      </c>
      <c r="K24" s="165">
        <f t="shared" si="4"/>
        <v>-8.5846041145229313E-2</v>
      </c>
      <c r="L24" s="165">
        <f t="shared" si="5"/>
        <v>-1.0134149419485095E-2</v>
      </c>
      <c r="M24" s="165">
        <f t="shared" si="6"/>
        <v>-3.0029676049721843E-2</v>
      </c>
    </row>
    <row r="25" spans="1:13">
      <c r="A25" s="137" t="s">
        <v>6</v>
      </c>
      <c r="B25" s="160">
        <v>40664</v>
      </c>
      <c r="C25" s="161">
        <v>717470.81799999997</v>
      </c>
      <c r="D25" s="161">
        <v>454312.19099999999</v>
      </c>
      <c r="E25" s="161">
        <v>16125.928</v>
      </c>
      <c r="F25" s="161">
        <v>16930.758999999998</v>
      </c>
      <c r="G25" s="161">
        <f t="shared" si="0"/>
        <v>1204839.6960000002</v>
      </c>
      <c r="H25" s="132"/>
      <c r="I25" s="165">
        <f t="shared" si="2"/>
        <v>-5.4521211415518023E-3</v>
      </c>
      <c r="J25" s="165">
        <f t="shared" si="3"/>
        <v>4.1651628124527162E-2</v>
      </c>
      <c r="K25" s="165">
        <f t="shared" si="4"/>
        <v>-7.5348165137614664E-2</v>
      </c>
      <c r="L25" s="165">
        <f t="shared" si="5"/>
        <v>1.6923478887620691E-2</v>
      </c>
      <c r="M25" s="165">
        <f t="shared" si="6"/>
        <v>1.107776432292007E-2</v>
      </c>
    </row>
    <row r="26" spans="1:13">
      <c r="A26" s="137" t="s">
        <v>11</v>
      </c>
      <c r="B26" s="160">
        <v>40695</v>
      </c>
      <c r="C26" s="161">
        <v>726468.45</v>
      </c>
      <c r="D26" s="161">
        <v>503299.554</v>
      </c>
      <c r="E26" s="161">
        <v>17357.383000000002</v>
      </c>
      <c r="F26" s="161">
        <v>18089.712</v>
      </c>
      <c r="G26" s="161">
        <f t="shared" si="0"/>
        <v>1265215.0989999999</v>
      </c>
      <c r="H26" s="132"/>
      <c r="I26" s="165">
        <f t="shared" si="2"/>
        <v>8.0263333166823436E-3</v>
      </c>
      <c r="J26" s="165">
        <f t="shared" si="3"/>
        <v>5.8898084387919436E-2</v>
      </c>
      <c r="K26" s="165">
        <f t="shared" si="4"/>
        <v>-2.2889945958117441E-2</v>
      </c>
      <c r="L26" s="165">
        <f t="shared" si="5"/>
        <v>2.8818290394130752E-2</v>
      </c>
      <c r="M26" s="165">
        <f t="shared" si="6"/>
        <v>2.7514097695511053E-2</v>
      </c>
    </row>
    <row r="27" spans="1:13">
      <c r="A27" s="137" t="s">
        <v>11</v>
      </c>
      <c r="B27" s="160">
        <v>40725</v>
      </c>
      <c r="C27" s="161">
        <v>762431.14199999999</v>
      </c>
      <c r="D27" s="161">
        <v>597305.34499999997</v>
      </c>
      <c r="E27" s="161">
        <v>18646.737000000001</v>
      </c>
      <c r="F27" s="161">
        <v>19646.491999999998</v>
      </c>
      <c r="G27" s="161">
        <f t="shared" si="0"/>
        <v>1398029.716</v>
      </c>
      <c r="H27" s="132"/>
      <c r="I27" s="165">
        <f t="shared" si="2"/>
        <v>8.3880892328813683E-3</v>
      </c>
      <c r="J27" s="165">
        <f t="shared" si="3"/>
        <v>-5.2814896980864612E-2</v>
      </c>
      <c r="K27" s="165">
        <f t="shared" si="4"/>
        <v>-3.8530628029287306E-2</v>
      </c>
      <c r="L27" s="165">
        <f t="shared" si="5"/>
        <v>-1.0451697390954084E-2</v>
      </c>
      <c r="M27" s="165">
        <f t="shared" si="6"/>
        <v>-1.9578753222417644E-2</v>
      </c>
    </row>
    <row r="28" spans="1:13">
      <c r="A28" s="137" t="s">
        <v>8</v>
      </c>
      <c r="B28" s="160">
        <v>40756</v>
      </c>
      <c r="C28" s="161">
        <v>775486.55599999998</v>
      </c>
      <c r="D28" s="161">
        <v>639478.98499999999</v>
      </c>
      <c r="E28" s="161">
        <v>18453.952000000001</v>
      </c>
      <c r="F28" s="161">
        <v>20902.11</v>
      </c>
      <c r="G28" s="161">
        <f t="shared" si="0"/>
        <v>1454321.6030000001</v>
      </c>
      <c r="H28" s="132"/>
      <c r="I28" s="165">
        <f t="shared" si="2"/>
        <v>-9.0122588139377457E-3</v>
      </c>
      <c r="J28" s="165">
        <f t="shared" si="3"/>
        <v>2.3220402037227528E-2</v>
      </c>
      <c r="K28" s="165">
        <f t="shared" si="4"/>
        <v>-8.7386776123831611E-2</v>
      </c>
      <c r="L28" s="165">
        <f t="shared" si="5"/>
        <v>-2.4587708245835005E-2</v>
      </c>
      <c r="M28" s="165">
        <f t="shared" si="6"/>
        <v>3.5645596471325369E-3</v>
      </c>
    </row>
    <row r="29" spans="1:13">
      <c r="A29" s="137" t="s">
        <v>15</v>
      </c>
      <c r="B29" s="160">
        <v>40787</v>
      </c>
      <c r="C29" s="161">
        <v>761341.80200000003</v>
      </c>
      <c r="D29" s="161">
        <v>554476.20499999996</v>
      </c>
      <c r="E29" s="161">
        <v>16688.662</v>
      </c>
      <c r="F29" s="161">
        <v>18730.278999999999</v>
      </c>
      <c r="G29" s="161">
        <f t="shared" si="0"/>
        <v>1351236.9480000001</v>
      </c>
      <c r="H29" s="132"/>
      <c r="I29" s="165">
        <f t="shared" si="2"/>
        <v>-8.2666369671011708E-3</v>
      </c>
      <c r="J29" s="165">
        <f t="shared" si="3"/>
        <v>6.6306545999303745E-2</v>
      </c>
      <c r="K29" s="165">
        <f t="shared" si="4"/>
        <v>-0.11751562582623865</v>
      </c>
      <c r="L29" s="165">
        <f t="shared" si="5"/>
        <v>-2.8068466166214501E-3</v>
      </c>
      <c r="M29" s="165">
        <f t="shared" si="6"/>
        <v>1.9509851898966257E-2</v>
      </c>
    </row>
    <row r="30" spans="1:13">
      <c r="A30" s="137" t="s">
        <v>17</v>
      </c>
      <c r="B30" s="160">
        <v>40817</v>
      </c>
      <c r="C30" s="161">
        <v>780234.83799999999</v>
      </c>
      <c r="D30" s="161">
        <v>449174.04</v>
      </c>
      <c r="E30" s="161">
        <v>17723.544999999998</v>
      </c>
      <c r="F30" s="161">
        <v>17819.883999999998</v>
      </c>
      <c r="G30" s="161">
        <f t="shared" si="0"/>
        <v>1264952.307</v>
      </c>
      <c r="H30" s="132"/>
      <c r="I30" s="165">
        <f t="shared" si="2"/>
        <v>1.6154385535358751E-2</v>
      </c>
      <c r="J30" s="165">
        <f t="shared" si="3"/>
        <v>9.9290850305109313E-3</v>
      </c>
      <c r="K30" s="165">
        <f t="shared" si="4"/>
        <v>-3.859262272850561E-2</v>
      </c>
      <c r="L30" s="165">
        <f t="shared" si="5"/>
        <v>2.7260275551968638E-2</v>
      </c>
      <c r="M30" s="165">
        <f t="shared" si="6"/>
        <v>1.3282355165251447E-2</v>
      </c>
    </row>
    <row r="31" spans="1:13">
      <c r="A31" s="137" t="s">
        <v>19</v>
      </c>
      <c r="B31" s="160">
        <v>40848</v>
      </c>
      <c r="C31" s="161">
        <v>736028.23600000003</v>
      </c>
      <c r="D31" s="161">
        <v>370568.90899999999</v>
      </c>
      <c r="E31" s="161">
        <v>16757.647000000001</v>
      </c>
      <c r="F31" s="161">
        <v>16928.444</v>
      </c>
      <c r="G31" s="161">
        <f t="shared" si="0"/>
        <v>1140283.236</v>
      </c>
      <c r="H31" s="132"/>
      <c r="I31" s="165">
        <f t="shared" si="2"/>
        <v>-4.9073544800434243E-3</v>
      </c>
      <c r="J31" s="165">
        <f t="shared" si="3"/>
        <v>-8.0216266595844576E-2</v>
      </c>
      <c r="K31" s="165">
        <f t="shared" si="4"/>
        <v>-6.0617355232916559E-2</v>
      </c>
      <c r="L31" s="165">
        <f t="shared" si="5"/>
        <v>4.41699299869458E-3</v>
      </c>
      <c r="M31" s="165">
        <f t="shared" si="6"/>
        <v>-3.1391073003080083E-2</v>
      </c>
    </row>
    <row r="32" spans="1:13">
      <c r="A32" s="137" t="s">
        <v>21</v>
      </c>
      <c r="B32" s="160">
        <v>40878</v>
      </c>
      <c r="C32" s="161">
        <v>756076.10699999996</v>
      </c>
      <c r="D32" s="161">
        <v>415748.07500000001</v>
      </c>
      <c r="E32" s="161">
        <v>17812.445</v>
      </c>
      <c r="F32" s="161">
        <v>18374.163</v>
      </c>
      <c r="G32" s="161">
        <f t="shared" si="0"/>
        <v>1208010.79</v>
      </c>
      <c r="H32" s="132"/>
      <c r="I32" s="165">
        <f t="shared" si="2"/>
        <v>3.9131503367948461E-3</v>
      </c>
      <c r="J32" s="165">
        <f t="shared" si="3"/>
        <v>-0.12127594705015776</v>
      </c>
      <c r="K32" s="165">
        <f t="shared" si="4"/>
        <v>2.7009052121771182E-2</v>
      </c>
      <c r="L32" s="165">
        <f t="shared" si="5"/>
        <v>7.7974440544099632E-3</v>
      </c>
      <c r="M32" s="165">
        <f t="shared" si="6"/>
        <v>-4.2653229589992958E-2</v>
      </c>
    </row>
    <row r="33" spans="1:13">
      <c r="A33" s="137" t="s">
        <v>2</v>
      </c>
      <c r="B33" s="160">
        <v>40909</v>
      </c>
      <c r="C33" s="161">
        <v>758301.69799999997</v>
      </c>
      <c r="D33" s="161">
        <v>459496.43800000002</v>
      </c>
      <c r="E33" s="161">
        <v>18519.812999999998</v>
      </c>
      <c r="F33" s="161">
        <v>18997.131000000001</v>
      </c>
      <c r="G33" s="161">
        <f t="shared" si="0"/>
        <v>1255315.08</v>
      </c>
      <c r="H33" s="132"/>
      <c r="I33" s="165">
        <f t="shared" si="2"/>
        <v>1.8513584603040201E-2</v>
      </c>
      <c r="J33" s="165">
        <f t="shared" si="3"/>
        <v>-3.7224267928730237E-2</v>
      </c>
      <c r="K33" s="165">
        <f t="shared" si="4"/>
        <v>0.10539689819633447</v>
      </c>
      <c r="L33" s="165">
        <f t="shared" si="5"/>
        <v>4.9868608443213169E-2</v>
      </c>
      <c r="M33" s="165">
        <f t="shared" si="6"/>
        <v>-1.045541734930211E-3</v>
      </c>
    </row>
    <row r="34" spans="1:13">
      <c r="A34" s="137" t="s">
        <v>4</v>
      </c>
      <c r="B34" s="160">
        <v>40940</v>
      </c>
      <c r="C34" s="161">
        <v>707508.28</v>
      </c>
      <c r="D34" s="161">
        <v>504997.77500000002</v>
      </c>
      <c r="E34" s="161">
        <v>18035.315999999999</v>
      </c>
      <c r="F34" s="161">
        <v>18440.784</v>
      </c>
      <c r="G34" s="161">
        <f t="shared" si="0"/>
        <v>1248982.1550000003</v>
      </c>
      <c r="H34" s="132"/>
      <c r="I34" s="165">
        <f t="shared" si="2"/>
        <v>5.757135373212785E-2</v>
      </c>
      <c r="J34" s="165">
        <f t="shared" si="3"/>
        <v>0.17302898595966165</v>
      </c>
      <c r="K34" s="165">
        <f t="shared" si="4"/>
        <v>0.18276109510150707</v>
      </c>
      <c r="L34" s="165">
        <f t="shared" si="5"/>
        <v>0.1199121015690372</v>
      </c>
      <c r="M34" s="165">
        <f t="shared" si="6"/>
        <v>0.10410611385387059</v>
      </c>
    </row>
    <row r="35" spans="1:13">
      <c r="A35" s="137" t="s">
        <v>6</v>
      </c>
      <c r="B35" s="160">
        <v>40969</v>
      </c>
      <c r="C35" s="161">
        <v>743038.43099999998</v>
      </c>
      <c r="D35" s="161">
        <v>435095.64</v>
      </c>
      <c r="E35" s="161">
        <v>17629.304</v>
      </c>
      <c r="F35" s="161">
        <v>17602.562000000002</v>
      </c>
      <c r="G35" s="161">
        <f t="shared" si="0"/>
        <v>1213365.9369999999</v>
      </c>
      <c r="H35" s="132"/>
      <c r="I35" s="165">
        <f t="shared" si="2"/>
        <v>8.5008026531836478E-3</v>
      </c>
      <c r="J35" s="165">
        <f t="shared" si="3"/>
        <v>-4.2563654256258632E-2</v>
      </c>
      <c r="K35" s="165">
        <f t="shared" si="4"/>
        <v>7.303669443443872E-2</v>
      </c>
      <c r="L35" s="165">
        <f t="shared" si="5"/>
        <v>2.2878995744106234E-2</v>
      </c>
      <c r="M35" s="165">
        <f t="shared" si="6"/>
        <v>-9.3772189498617653E-3</v>
      </c>
    </row>
    <row r="36" spans="1:13">
      <c r="A36" s="137" t="s">
        <v>8</v>
      </c>
      <c r="B36" s="160">
        <v>41000</v>
      </c>
      <c r="C36" s="161">
        <v>689163.59</v>
      </c>
      <c r="D36" s="161">
        <v>400785.565</v>
      </c>
      <c r="E36" s="161">
        <v>16674.287</v>
      </c>
      <c r="F36" s="161">
        <v>16070.022999999999</v>
      </c>
      <c r="G36" s="161">
        <f t="shared" si="0"/>
        <v>1122693.4650000001</v>
      </c>
      <c r="H36" s="132"/>
      <c r="I36" s="165">
        <f t="shared" si="2"/>
        <v>-1.1467579039451059E-2</v>
      </c>
      <c r="J36" s="165">
        <f t="shared" si="3"/>
        <v>1.8732846010381721E-2</v>
      </c>
      <c r="K36" s="165">
        <f t="shared" si="4"/>
        <v>0.11349306793379488</v>
      </c>
      <c r="L36" s="165">
        <f t="shared" si="5"/>
        <v>2.4390858035439056E-2</v>
      </c>
      <c r="M36" s="165">
        <f t="shared" si="6"/>
        <v>1.2996717071822594E-3</v>
      </c>
    </row>
    <row r="37" spans="1:13">
      <c r="A37" s="137" t="s">
        <v>6</v>
      </c>
      <c r="B37" s="160">
        <v>41030</v>
      </c>
      <c r="C37" s="161">
        <v>722460.91500000004</v>
      </c>
      <c r="D37" s="161">
        <v>449532.50799999997</v>
      </c>
      <c r="E37" s="161">
        <v>17500.308000000001</v>
      </c>
      <c r="F37" s="161">
        <v>17078.027999999998</v>
      </c>
      <c r="G37" s="161">
        <f t="shared" si="0"/>
        <v>1206571.7589999998</v>
      </c>
      <c r="H37" s="132"/>
      <c r="I37" s="165">
        <f t="shared" si="2"/>
        <v>6.9551219015573373E-3</v>
      </c>
      <c r="J37" s="165">
        <f t="shared" si="3"/>
        <v>-1.0520701611548944E-2</v>
      </c>
      <c r="K37" s="165">
        <f t="shared" si="4"/>
        <v>8.5227963314731481E-2</v>
      </c>
      <c r="L37" s="165">
        <f t="shared" si="5"/>
        <v>8.6983105719005138E-3</v>
      </c>
      <c r="M37" s="165">
        <f t="shared" si="6"/>
        <v>1.437587926219619E-3</v>
      </c>
    </row>
    <row r="38" spans="1:13">
      <c r="A38" s="137" t="s">
        <v>11</v>
      </c>
      <c r="B38" s="160">
        <v>41061</v>
      </c>
      <c r="C38" s="161">
        <v>726090.68900000001</v>
      </c>
      <c r="D38" s="161">
        <v>533418.28200000001</v>
      </c>
      <c r="E38" s="161">
        <v>17488.195</v>
      </c>
      <c r="F38" s="161">
        <v>18287.675999999999</v>
      </c>
      <c r="G38" s="161">
        <f t="shared" si="0"/>
        <v>1295284.8419999999</v>
      </c>
      <c r="H38" s="132"/>
      <c r="I38" s="165">
        <f t="shared" si="2"/>
        <v>-5.1999642930111722E-4</v>
      </c>
      <c r="J38" s="165">
        <f t="shared" si="3"/>
        <v>5.9842548559063458E-2</v>
      </c>
      <c r="K38" s="165">
        <f t="shared" si="4"/>
        <v>7.5363895582645224E-3</v>
      </c>
      <c r="L38" s="165">
        <f t="shared" si="5"/>
        <v>1.0943457806293466E-2</v>
      </c>
      <c r="M38" s="165">
        <f t="shared" si="6"/>
        <v>2.37665065993653E-2</v>
      </c>
    </row>
    <row r="39" spans="1:13">
      <c r="A39" s="137" t="s">
        <v>11</v>
      </c>
      <c r="B39" s="160">
        <v>41091</v>
      </c>
      <c r="C39" s="161">
        <v>768632.97699999996</v>
      </c>
      <c r="D39" s="161">
        <v>611529.61699999997</v>
      </c>
      <c r="E39" s="161">
        <v>17754.474999999999</v>
      </c>
      <c r="F39" s="161">
        <v>20075.198</v>
      </c>
      <c r="G39" s="161">
        <f t="shared" si="0"/>
        <v>1417992.2670000002</v>
      </c>
      <c r="H39" s="132"/>
      <c r="I39" s="165">
        <f t="shared" si="2"/>
        <v>8.1342886699662387E-3</v>
      </c>
      <c r="J39" s="165">
        <f t="shared" si="3"/>
        <v>2.3814071176610607E-2</v>
      </c>
      <c r="K39" s="165">
        <f t="shared" si="4"/>
        <v>-4.785083846036986E-2</v>
      </c>
      <c r="L39" s="165">
        <f t="shared" si="5"/>
        <v>2.1820994811694749E-2</v>
      </c>
      <c r="M39" s="165">
        <f t="shared" si="6"/>
        <v>1.4279060574704072E-2</v>
      </c>
    </row>
    <row r="40" spans="1:13">
      <c r="A40" s="137" t="s">
        <v>8</v>
      </c>
      <c r="B40" s="160">
        <v>41122</v>
      </c>
      <c r="C40" s="161">
        <v>794883.82</v>
      </c>
      <c r="D40" s="161">
        <v>674577.62699999998</v>
      </c>
      <c r="E40" s="161">
        <v>18556.862000000001</v>
      </c>
      <c r="F40" s="161">
        <v>21153.308000000001</v>
      </c>
      <c r="G40" s="161">
        <f t="shared" si="0"/>
        <v>1509171.6169999999</v>
      </c>
      <c r="H40" s="132"/>
      <c r="I40" s="165">
        <f t="shared" si="2"/>
        <v>2.5013024210312595E-2</v>
      </c>
      <c r="J40" s="165">
        <f t="shared" si="3"/>
        <v>5.4886310298375207E-2</v>
      </c>
      <c r="K40" s="165">
        <f t="shared" si="4"/>
        <v>5.5765832706187179E-3</v>
      </c>
      <c r="L40" s="165">
        <f t="shared" si="5"/>
        <v>1.2017829778907529E-2</v>
      </c>
      <c r="M40" s="165">
        <f t="shared" si="6"/>
        <v>3.7715188914786202E-2</v>
      </c>
    </row>
    <row r="41" spans="1:13">
      <c r="A41" s="137" t="s">
        <v>15</v>
      </c>
      <c r="B41" s="160">
        <v>41153</v>
      </c>
      <c r="C41" s="161">
        <v>764050.70700000005</v>
      </c>
      <c r="D41" s="161">
        <v>512427.83899999998</v>
      </c>
      <c r="E41" s="161">
        <v>17123.846000000001</v>
      </c>
      <c r="F41" s="161">
        <v>18322.411</v>
      </c>
      <c r="G41" s="161">
        <f t="shared" si="0"/>
        <v>1311924.8030000001</v>
      </c>
      <c r="H41" s="132"/>
      <c r="I41" s="165">
        <f t="shared" si="2"/>
        <v>3.5580668142534133E-3</v>
      </c>
      <c r="J41" s="165">
        <f t="shared" si="3"/>
        <v>-7.5834392208047885E-2</v>
      </c>
      <c r="K41" s="165">
        <f t="shared" si="4"/>
        <v>2.6076626154930782E-2</v>
      </c>
      <c r="L41" s="165">
        <f t="shared" si="5"/>
        <v>-2.1775863562950581E-2</v>
      </c>
      <c r="M41" s="165">
        <f t="shared" si="6"/>
        <v>-2.9093450307280944E-2</v>
      </c>
    </row>
    <row r="42" spans="1:13">
      <c r="A42" s="137" t="s">
        <v>17</v>
      </c>
      <c r="B42" s="160">
        <v>41183</v>
      </c>
      <c r="C42" s="161">
        <v>765430.55599999998</v>
      </c>
      <c r="D42" s="161">
        <v>448364.94500000001</v>
      </c>
      <c r="E42" s="161">
        <v>17689.313999999998</v>
      </c>
      <c r="F42" s="161">
        <v>17512.385999999999</v>
      </c>
      <c r="G42" s="161">
        <f t="shared" si="0"/>
        <v>1248997.2009999999</v>
      </c>
      <c r="H42" s="132"/>
      <c r="I42" s="165">
        <f t="shared" si="2"/>
        <v>-1.8974136092087757E-2</v>
      </c>
      <c r="J42" s="165">
        <f t="shared" si="3"/>
        <v>-1.8012951060127902E-3</v>
      </c>
      <c r="K42" s="165">
        <f t="shared" si="4"/>
        <v>-1.9313856229100645E-3</v>
      </c>
      <c r="L42" s="165">
        <f t="shared" si="5"/>
        <v>-1.7255892350365398E-2</v>
      </c>
      <c r="M42" s="165">
        <f t="shared" si="6"/>
        <v>-1.2613207558662687E-2</v>
      </c>
    </row>
    <row r="43" spans="1:13">
      <c r="A43" s="137" t="s">
        <v>19</v>
      </c>
      <c r="B43" s="160">
        <v>41214</v>
      </c>
      <c r="C43" s="161">
        <v>719437.28399999999</v>
      </c>
      <c r="D43" s="161">
        <v>369888.728</v>
      </c>
      <c r="E43" s="161">
        <v>17357.696</v>
      </c>
      <c r="F43" s="161">
        <v>16310.472</v>
      </c>
      <c r="G43" s="161">
        <f t="shared" si="0"/>
        <v>1122994.1800000002</v>
      </c>
      <c r="H43" s="132"/>
      <c r="I43" s="165">
        <f t="shared" si="2"/>
        <v>-2.2541189574689202E-2</v>
      </c>
      <c r="J43" s="165">
        <f t="shared" si="3"/>
        <v>-1.8355047697754534E-3</v>
      </c>
      <c r="K43" s="165">
        <f t="shared" si="4"/>
        <v>3.5807473447793559E-2</v>
      </c>
      <c r="L43" s="165">
        <f t="shared" si="5"/>
        <v>-3.6504949893800043E-2</v>
      </c>
      <c r="M43" s="165">
        <f t="shared" si="6"/>
        <v>-1.5162071539916777E-2</v>
      </c>
    </row>
    <row r="44" spans="1:13">
      <c r="A44" s="137" t="s">
        <v>21</v>
      </c>
      <c r="B44" s="160">
        <v>41244</v>
      </c>
      <c r="C44" s="161">
        <v>728235.00600000005</v>
      </c>
      <c r="D44" s="161">
        <v>421285.16</v>
      </c>
      <c r="E44" s="161">
        <v>17742.494999999999</v>
      </c>
      <c r="F44" s="161">
        <v>17482.518</v>
      </c>
      <c r="G44" s="161">
        <f t="shared" si="0"/>
        <v>1184745.179</v>
      </c>
      <c r="H44" s="132"/>
      <c r="I44" s="165">
        <f t="shared" si="2"/>
        <v>-3.6823146165098852E-2</v>
      </c>
      <c r="J44" s="165">
        <f t="shared" si="3"/>
        <v>1.3318365935909515E-2</v>
      </c>
      <c r="K44" s="165">
        <f t="shared" si="4"/>
        <v>-3.9270296694249307E-3</v>
      </c>
      <c r="L44" s="165">
        <f t="shared" si="5"/>
        <v>-4.8527108418489617E-2</v>
      </c>
      <c r="M44" s="165">
        <f t="shared" si="6"/>
        <v>-1.9259439727355443E-2</v>
      </c>
    </row>
    <row r="45" spans="1:13">
      <c r="A45" s="137" t="s">
        <v>2</v>
      </c>
      <c r="B45" s="160">
        <v>41275</v>
      </c>
      <c r="C45" s="161">
        <v>732193.36300000001</v>
      </c>
      <c r="D45" s="161">
        <v>445255.33100000001</v>
      </c>
      <c r="E45" s="161">
        <v>17905.936000000002</v>
      </c>
      <c r="F45" s="161">
        <v>17900.580000000002</v>
      </c>
      <c r="G45" s="161">
        <f t="shared" si="0"/>
        <v>1213255.2100000002</v>
      </c>
      <c r="H45" s="132"/>
      <c r="I45" s="165">
        <f t="shared" si="2"/>
        <v>-3.4430009940449757E-2</v>
      </c>
      <c r="J45" s="165">
        <f t="shared" si="3"/>
        <v>-3.0992856140486635E-2</v>
      </c>
      <c r="K45" s="165">
        <f t="shared" si="4"/>
        <v>-3.3147040955542995E-2</v>
      </c>
      <c r="L45" s="165">
        <f t="shared" si="5"/>
        <v>-5.7721926537222856E-2</v>
      </c>
      <c r="M45" s="165">
        <f t="shared" si="6"/>
        <v>-3.3505428772511725E-2</v>
      </c>
    </row>
    <row r="46" spans="1:13">
      <c r="A46" s="137" t="s">
        <v>4</v>
      </c>
      <c r="B46" s="160">
        <v>41306</v>
      </c>
      <c r="C46" s="161">
        <v>659622.83400000003</v>
      </c>
      <c r="D46" s="161">
        <v>423302.576</v>
      </c>
      <c r="E46" s="161">
        <v>15557.014999999999</v>
      </c>
      <c r="F46" s="161">
        <v>16183.376</v>
      </c>
      <c r="G46" s="161">
        <f t="shared" si="0"/>
        <v>1114665.801</v>
      </c>
      <c r="H46" s="132"/>
      <c r="I46" s="165">
        <f t="shared" si="2"/>
        <v>-6.7681817094776608E-2</v>
      </c>
      <c r="J46" s="165">
        <f t="shared" si="3"/>
        <v>-0.16177338405104857</v>
      </c>
      <c r="K46" s="165">
        <f t="shared" si="4"/>
        <v>-0.1374137830465515</v>
      </c>
      <c r="L46" s="165">
        <f t="shared" si="5"/>
        <v>-0.12241388435545908</v>
      </c>
      <c r="M46" s="165">
        <f t="shared" si="6"/>
        <v>-0.10754065097111032</v>
      </c>
    </row>
    <row r="47" spans="1:13">
      <c r="A47" s="137" t="s">
        <v>6</v>
      </c>
      <c r="B47" s="160">
        <v>41334</v>
      </c>
      <c r="C47" s="161">
        <v>710430.05799999996</v>
      </c>
      <c r="D47" s="161">
        <v>424149.88199999998</v>
      </c>
      <c r="E47" s="161">
        <v>15413.311</v>
      </c>
      <c r="F47" s="161">
        <v>16450.199000000001</v>
      </c>
      <c r="G47" s="161">
        <f t="shared" si="0"/>
        <v>1166443.45</v>
      </c>
      <c r="H47" s="132"/>
      <c r="I47" s="165">
        <f t="shared" si="2"/>
        <v>-4.3885176916239499E-2</v>
      </c>
      <c r="J47" s="165">
        <f t="shared" si="3"/>
        <v>-2.5157130970101305E-2</v>
      </c>
      <c r="K47" s="165">
        <f t="shared" si="4"/>
        <v>-0.12569940367469978</v>
      </c>
      <c r="L47" s="165">
        <f t="shared" si="5"/>
        <v>-6.5465640740251407E-2</v>
      </c>
      <c r="M47" s="165">
        <f t="shared" si="6"/>
        <v>-3.8671340252070974E-2</v>
      </c>
    </row>
    <row r="48" spans="1:13">
      <c r="A48" s="137" t="s">
        <v>8</v>
      </c>
      <c r="B48" s="160">
        <v>41365</v>
      </c>
      <c r="C48" s="161">
        <v>696165.88399999996</v>
      </c>
      <c r="D48" s="161">
        <v>396589.99699999997</v>
      </c>
      <c r="E48" s="161">
        <v>14575.253000000001</v>
      </c>
      <c r="F48" s="161">
        <v>15878.106</v>
      </c>
      <c r="G48" s="161">
        <f t="shared" si="0"/>
        <v>1123209.24</v>
      </c>
      <c r="H48" s="132"/>
      <c r="I48" s="165">
        <f t="shared" si="2"/>
        <v>1.0160568697484385E-2</v>
      </c>
      <c r="J48" s="165">
        <f t="shared" si="3"/>
        <v>-1.0468361054869924E-2</v>
      </c>
      <c r="K48" s="165">
        <f t="shared" si="4"/>
        <v>-0.12588448309663858</v>
      </c>
      <c r="L48" s="165">
        <f t="shared" si="5"/>
        <v>-1.1942546690816735E-2</v>
      </c>
      <c r="M48" s="165">
        <f t="shared" si="6"/>
        <v>4.5940857061976814E-4</v>
      </c>
    </row>
    <row r="49" spans="1:13">
      <c r="A49" s="137" t="s">
        <v>6</v>
      </c>
      <c r="B49" s="160">
        <v>41395</v>
      </c>
      <c r="C49" s="161">
        <v>702600.67599999998</v>
      </c>
      <c r="D49" s="161">
        <v>441050.41399999999</v>
      </c>
      <c r="E49" s="161">
        <v>15700.989</v>
      </c>
      <c r="F49" s="161">
        <v>16671.455999999998</v>
      </c>
      <c r="G49" s="161">
        <f t="shared" si="0"/>
        <v>1176023.5349999999</v>
      </c>
      <c r="H49" s="132"/>
      <c r="I49" s="165">
        <f t="shared" si="2"/>
        <v>-2.7489707176754363E-2</v>
      </c>
      <c r="J49" s="165">
        <f t="shared" si="3"/>
        <v>-1.8868699925034038E-2</v>
      </c>
      <c r="K49" s="165">
        <f t="shared" si="4"/>
        <v>-0.1028164190024542</v>
      </c>
      <c r="L49" s="165">
        <f t="shared" si="5"/>
        <v>-2.3806729910502589E-2</v>
      </c>
      <c r="M49" s="165">
        <f t="shared" si="6"/>
        <v>-2.5318199081104109E-2</v>
      </c>
    </row>
    <row r="50" spans="1:13">
      <c r="A50" s="137" t="s">
        <v>11</v>
      </c>
      <c r="B50" s="160">
        <v>41426</v>
      </c>
      <c r="C50" s="161">
        <v>682878.853</v>
      </c>
      <c r="D50" s="161">
        <v>479132.43800000002</v>
      </c>
      <c r="E50" s="161">
        <v>15762.798000000001</v>
      </c>
      <c r="F50" s="161">
        <v>16558.905999999999</v>
      </c>
      <c r="G50" s="161">
        <f t="shared" si="0"/>
        <v>1194332.9949999999</v>
      </c>
      <c r="H50" s="132"/>
      <c r="I50" s="165">
        <f t="shared" si="2"/>
        <v>-5.9513001136969557E-2</v>
      </c>
      <c r="J50" s="165">
        <f t="shared" si="3"/>
        <v>-0.10176974774179182</v>
      </c>
      <c r="K50" s="165">
        <f t="shared" si="4"/>
        <v>-9.8660667953439418E-2</v>
      </c>
      <c r="L50" s="165">
        <f t="shared" si="5"/>
        <v>-9.4531967867322209E-2</v>
      </c>
      <c r="M50" s="165">
        <f t="shared" si="6"/>
        <v>-7.7937951349854595E-2</v>
      </c>
    </row>
    <row r="51" spans="1:13">
      <c r="A51" s="137" t="s">
        <v>11</v>
      </c>
      <c r="B51" s="160">
        <v>41456</v>
      </c>
      <c r="C51" s="161">
        <v>747655.32</v>
      </c>
      <c r="D51" s="161">
        <v>620748.46699999995</v>
      </c>
      <c r="E51" s="161">
        <v>17866.710999999999</v>
      </c>
      <c r="F51" s="161">
        <v>18852.425999999999</v>
      </c>
      <c r="G51" s="161">
        <f t="shared" si="0"/>
        <v>1405122.9239999999</v>
      </c>
      <c r="H51" s="132"/>
      <c r="I51" s="165">
        <f t="shared" si="2"/>
        <v>-2.7292163656413071E-2</v>
      </c>
      <c r="J51" s="165">
        <f t="shared" si="3"/>
        <v>1.5075067083790916E-2</v>
      </c>
      <c r="K51" s="165">
        <f t="shared" si="4"/>
        <v>6.3215611838705055E-3</v>
      </c>
      <c r="L51" s="165">
        <f t="shared" si="5"/>
        <v>-6.0909586047420361E-2</v>
      </c>
      <c r="M51" s="165">
        <f t="shared" si="6"/>
        <v>-9.0757497762858907E-3</v>
      </c>
    </row>
    <row r="52" spans="1:13">
      <c r="A52" s="137" t="s">
        <v>8</v>
      </c>
      <c r="B52" s="160">
        <v>41487</v>
      </c>
      <c r="C52" s="161">
        <v>767882.08600000001</v>
      </c>
      <c r="D52" s="161">
        <v>631293.821</v>
      </c>
      <c r="E52" s="161">
        <v>18953.245999999999</v>
      </c>
      <c r="F52" s="161">
        <v>20344.713</v>
      </c>
      <c r="G52" s="161">
        <f t="shared" si="0"/>
        <v>1438473.8660000002</v>
      </c>
      <c r="H52" s="132"/>
      <c r="I52" s="165">
        <f t="shared" si="2"/>
        <v>-3.3969409516978133E-2</v>
      </c>
      <c r="J52" s="165">
        <f t="shared" si="3"/>
        <v>-6.4164307067954396E-2</v>
      </c>
      <c r="K52" s="165">
        <f t="shared" si="4"/>
        <v>2.1360508042792992E-2</v>
      </c>
      <c r="L52" s="165">
        <f t="shared" si="5"/>
        <v>-3.8225463364878975E-2</v>
      </c>
      <c r="M52" s="165">
        <f t="shared" si="6"/>
        <v>-4.6845401943442222E-2</v>
      </c>
    </row>
    <row r="53" spans="1:13">
      <c r="A53" s="137" t="s">
        <v>15</v>
      </c>
      <c r="B53" s="160">
        <v>41518</v>
      </c>
      <c r="C53" s="161">
        <v>720893.90099999995</v>
      </c>
      <c r="D53" s="161">
        <v>512266.63799999998</v>
      </c>
      <c r="E53" s="161">
        <v>17326.920999999998</v>
      </c>
      <c r="F53" s="161">
        <v>18279.828000000001</v>
      </c>
      <c r="G53" s="161">
        <f t="shared" si="0"/>
        <v>1268767.2879999999</v>
      </c>
      <c r="H53" s="132"/>
      <c r="I53" s="165">
        <f t="shared" si="2"/>
        <v>-5.6484217087440114E-2</v>
      </c>
      <c r="J53" s="165">
        <f t="shared" si="3"/>
        <v>-3.145828304617071E-4</v>
      </c>
      <c r="K53" s="165">
        <f t="shared" si="4"/>
        <v>1.1859193314398997E-2</v>
      </c>
      <c r="L53" s="165">
        <f t="shared" si="5"/>
        <v>-2.324093701423835E-3</v>
      </c>
      <c r="M53" s="165">
        <f t="shared" si="6"/>
        <v>-3.2896332854833732E-2</v>
      </c>
    </row>
    <row r="54" spans="1:13">
      <c r="A54" s="137" t="s">
        <v>17</v>
      </c>
      <c r="B54" s="160">
        <v>41548</v>
      </c>
      <c r="C54" s="161">
        <v>731566.429</v>
      </c>
      <c r="D54" s="161">
        <v>461792.61499999999</v>
      </c>
      <c r="E54" s="161">
        <v>16943.323</v>
      </c>
      <c r="F54" s="161">
        <v>17794.537</v>
      </c>
      <c r="G54" s="161">
        <f t="shared" si="0"/>
        <v>1228096.9040000001</v>
      </c>
      <c r="H54" s="132"/>
      <c r="I54" s="165">
        <f t="shared" si="2"/>
        <v>-4.4241932510465376E-2</v>
      </c>
      <c r="J54" s="165">
        <f t="shared" si="3"/>
        <v>2.9948081690463146E-2</v>
      </c>
      <c r="K54" s="165">
        <f t="shared" si="4"/>
        <v>-4.217184453845968E-2</v>
      </c>
      <c r="L54" s="165">
        <f t="shared" si="5"/>
        <v>1.6111511018544356E-2</v>
      </c>
      <c r="M54" s="165">
        <f t="shared" si="6"/>
        <v>-1.6733661999615457E-2</v>
      </c>
    </row>
    <row r="55" spans="1:13">
      <c r="A55" s="137" t="s">
        <v>19</v>
      </c>
      <c r="B55" s="160">
        <v>41579</v>
      </c>
      <c r="C55" s="161">
        <v>678819.16500000004</v>
      </c>
      <c r="D55" s="161">
        <v>394684.08899999998</v>
      </c>
      <c r="E55" s="161">
        <v>17486.060000000001</v>
      </c>
      <c r="F55" s="161">
        <v>16824.231</v>
      </c>
      <c r="G55" s="161">
        <f t="shared" si="0"/>
        <v>1107813.5449999999</v>
      </c>
      <c r="H55" s="132"/>
      <c r="I55" s="165">
        <f t="shared" si="2"/>
        <v>-5.6458179056508184E-2</v>
      </c>
      <c r="J55" s="165">
        <f t="shared" si="3"/>
        <v>6.7034648863373736E-2</v>
      </c>
      <c r="K55" s="165">
        <f t="shared" si="4"/>
        <v>7.3952211169041604E-3</v>
      </c>
      <c r="L55" s="165">
        <f t="shared" si="5"/>
        <v>3.1498720576571992E-2</v>
      </c>
      <c r="M55" s="165">
        <f t="shared" si="6"/>
        <v>-1.351799971038159E-2</v>
      </c>
    </row>
    <row r="56" spans="1:13">
      <c r="A56" s="137" t="s">
        <v>21</v>
      </c>
      <c r="B56" s="160">
        <v>41609</v>
      </c>
      <c r="C56" s="161">
        <v>675609.39</v>
      </c>
      <c r="D56" s="161">
        <v>436606.31400000001</v>
      </c>
      <c r="E56" s="161">
        <v>18473.371999999999</v>
      </c>
      <c r="F56" s="161">
        <v>17932.441999999999</v>
      </c>
      <c r="G56" s="161">
        <f t="shared" si="0"/>
        <v>1148621.5179999999</v>
      </c>
      <c r="H56" s="132"/>
      <c r="I56" s="165">
        <f t="shared" si="2"/>
        <v>-7.22646062966108E-2</v>
      </c>
      <c r="J56" s="165">
        <f t="shared" si="3"/>
        <v>3.6367656529843195E-2</v>
      </c>
      <c r="K56" s="165">
        <f t="shared" si="4"/>
        <v>4.1193586358626577E-2</v>
      </c>
      <c r="L56" s="165">
        <f t="shared" si="5"/>
        <v>2.5735652038224588E-2</v>
      </c>
      <c r="M56" s="165">
        <f t="shared" si="6"/>
        <v>-3.0490658784947056E-2</v>
      </c>
    </row>
    <row r="57" spans="1:13">
      <c r="A57" s="137" t="s">
        <v>2</v>
      </c>
      <c r="B57" s="160">
        <v>41640</v>
      </c>
      <c r="C57" s="161">
        <v>721426.99199999997</v>
      </c>
      <c r="D57" s="161">
        <v>424810.96</v>
      </c>
      <c r="E57" s="161">
        <v>18805.79</v>
      </c>
      <c r="F57" s="161">
        <v>17999.596000000001</v>
      </c>
      <c r="G57" s="161">
        <f t="shared" si="0"/>
        <v>1183043.338</v>
      </c>
      <c r="H57" s="132"/>
      <c r="I57" s="165">
        <f t="shared" si="2"/>
        <v>-1.4704272865691093E-2</v>
      </c>
      <c r="J57" s="165">
        <f t="shared" si="3"/>
        <v>-4.5916061137513897E-2</v>
      </c>
      <c r="K57" s="165">
        <f t="shared" si="4"/>
        <v>5.0254507778872748E-2</v>
      </c>
      <c r="L57" s="165">
        <f t="shared" si="5"/>
        <v>5.5314408806865778E-3</v>
      </c>
      <c r="M57" s="165">
        <f t="shared" si="6"/>
        <v>-2.4901497847266807E-2</v>
      </c>
    </row>
    <row r="58" spans="1:13">
      <c r="A58" s="137" t="s">
        <v>4</v>
      </c>
      <c r="B58" s="160">
        <v>41671</v>
      </c>
      <c r="C58" s="161">
        <v>656359.42099999997</v>
      </c>
      <c r="D58" s="161">
        <v>384580.43099999998</v>
      </c>
      <c r="E58" s="161">
        <v>17215.984</v>
      </c>
      <c r="F58" s="161">
        <v>16095.06</v>
      </c>
      <c r="G58" s="161">
        <f t="shared" si="0"/>
        <v>1074250.8959999999</v>
      </c>
      <c r="H58" s="132"/>
      <c r="I58" s="165">
        <f t="shared" si="2"/>
        <v>-4.9473924063703212E-3</v>
      </c>
      <c r="J58" s="165">
        <f t="shared" si="3"/>
        <v>-9.1476280078201078E-2</v>
      </c>
      <c r="K58" s="165">
        <f t="shared" si="4"/>
        <v>0.10663800221314967</v>
      </c>
      <c r="L58" s="165">
        <f t="shared" si="5"/>
        <v>-5.4572049737954265E-3</v>
      </c>
      <c r="M58" s="165">
        <f t="shared" si="6"/>
        <v>-3.6257419007331704E-2</v>
      </c>
    </row>
    <row r="59" spans="1:13">
      <c r="A59" s="137" t="s">
        <v>6</v>
      </c>
      <c r="B59" s="160">
        <v>41699</v>
      </c>
      <c r="C59" s="161">
        <v>705259.22699999996</v>
      </c>
      <c r="D59" s="161">
        <v>414232.20600000001</v>
      </c>
      <c r="E59" s="161">
        <v>17735.596000000001</v>
      </c>
      <c r="F59" s="161">
        <v>16988.475999999999</v>
      </c>
      <c r="G59" s="161">
        <f t="shared" si="0"/>
        <v>1154215.5049999999</v>
      </c>
      <c r="H59" s="132"/>
      <c r="I59" s="165">
        <f t="shared" si="2"/>
        <v>-7.2784518923043606E-3</v>
      </c>
      <c r="J59" s="165">
        <f t="shared" si="3"/>
        <v>-2.3382479686744229E-2</v>
      </c>
      <c r="K59" s="165">
        <f t="shared" si="4"/>
        <v>0.15066749772323429</v>
      </c>
      <c r="L59" s="165">
        <f t="shared" si="5"/>
        <v>3.2721610237055332E-2</v>
      </c>
      <c r="M59" s="165">
        <f t="shared" si="6"/>
        <v>-1.0483101431106756E-2</v>
      </c>
    </row>
    <row r="60" spans="1:13">
      <c r="A60" s="137" t="s">
        <v>8</v>
      </c>
      <c r="B60" s="160">
        <v>41730</v>
      </c>
      <c r="C60" s="161">
        <v>674038.71600000001</v>
      </c>
      <c r="D60" s="161">
        <v>388489.42200000002</v>
      </c>
      <c r="E60" s="161">
        <v>14795.036</v>
      </c>
      <c r="F60" s="161">
        <v>15716.41</v>
      </c>
      <c r="G60" s="161">
        <f t="shared" si="0"/>
        <v>1093039.584</v>
      </c>
      <c r="H60" s="132"/>
      <c r="I60" s="165">
        <f t="shared" si="2"/>
        <v>-3.1784332597372678E-2</v>
      </c>
      <c r="J60" s="165">
        <f t="shared" si="3"/>
        <v>-2.0425565599931028E-2</v>
      </c>
      <c r="K60" s="165">
        <f t="shared" si="4"/>
        <v>1.5079189362956491E-2</v>
      </c>
      <c r="L60" s="165">
        <f t="shared" si="5"/>
        <v>-1.0183582349179376E-2</v>
      </c>
      <c r="M60" s="165">
        <f t="shared" si="6"/>
        <v>-2.6860227752399823E-2</v>
      </c>
    </row>
    <row r="61" spans="1:13">
      <c r="A61" s="137" t="s">
        <v>6</v>
      </c>
      <c r="B61" s="160">
        <v>41760</v>
      </c>
      <c r="C61" s="161">
        <v>694930.31400000001</v>
      </c>
      <c r="D61" s="161">
        <v>436414.75099999999</v>
      </c>
      <c r="E61" s="161">
        <v>17090.896000000001</v>
      </c>
      <c r="F61" s="161">
        <v>16574.808000000001</v>
      </c>
      <c r="G61" s="161">
        <f t="shared" si="0"/>
        <v>1165010.7689999999</v>
      </c>
      <c r="H61" s="132"/>
      <c r="I61" s="165">
        <f t="shared" si="2"/>
        <v>-1.0917100227782806E-2</v>
      </c>
      <c r="J61" s="165">
        <f t="shared" si="3"/>
        <v>-1.0510505948646442E-2</v>
      </c>
      <c r="K61" s="165">
        <f t="shared" si="4"/>
        <v>8.8523531861591787E-2</v>
      </c>
      <c r="L61" s="165">
        <f t="shared" si="5"/>
        <v>-5.7972141125524068E-3</v>
      </c>
      <c r="M61" s="165">
        <f t="shared" si="6"/>
        <v>-9.364409531140927E-3</v>
      </c>
    </row>
    <row r="62" spans="1:13">
      <c r="A62" s="137" t="s">
        <v>11</v>
      </c>
      <c r="B62" s="160">
        <v>41791</v>
      </c>
      <c r="C62" s="161">
        <v>686355.32400000002</v>
      </c>
      <c r="D62" s="161">
        <v>507695.554</v>
      </c>
      <c r="E62" s="161">
        <v>17302.815999999999</v>
      </c>
      <c r="F62" s="161">
        <v>17190.705000000002</v>
      </c>
      <c r="G62" s="161">
        <f t="shared" si="0"/>
        <v>1228544.3990000002</v>
      </c>
      <c r="H62" s="132"/>
      <c r="I62" s="165">
        <f t="shared" si="2"/>
        <v>5.0909044623761446E-3</v>
      </c>
      <c r="J62" s="165">
        <f t="shared" si="3"/>
        <v>5.9614239685437331E-2</v>
      </c>
      <c r="K62" s="165">
        <f t="shared" si="4"/>
        <v>9.7699532785993748E-2</v>
      </c>
      <c r="L62" s="165">
        <f t="shared" si="5"/>
        <v>3.8154634128607423E-2</v>
      </c>
      <c r="M62" s="165">
        <f t="shared" si="6"/>
        <v>2.8644778418769556E-2</v>
      </c>
    </row>
    <row r="63" spans="1:13">
      <c r="A63" s="137" t="s">
        <v>11</v>
      </c>
      <c r="B63" s="160">
        <v>41821</v>
      </c>
      <c r="C63" s="161">
        <v>730106.67500000005</v>
      </c>
      <c r="D63" s="161">
        <v>599454.26399999997</v>
      </c>
      <c r="E63" s="161">
        <v>18277.512999999999</v>
      </c>
      <c r="F63" s="161">
        <v>18831.511999999999</v>
      </c>
      <c r="G63" s="161">
        <f t="shared" si="0"/>
        <v>1366669.9640000002</v>
      </c>
      <c r="H63" s="132"/>
      <c r="I63" s="165">
        <f t="shared" si="2"/>
        <v>-2.3471571097761879E-2</v>
      </c>
      <c r="J63" s="165">
        <f t="shared" si="3"/>
        <v>-3.4304076662343141E-2</v>
      </c>
      <c r="K63" s="165">
        <f t="shared" si="4"/>
        <v>2.2992592201217077E-2</v>
      </c>
      <c r="L63" s="165">
        <f t="shared" si="5"/>
        <v>-1.1093532471629919E-3</v>
      </c>
      <c r="M63" s="165">
        <f t="shared" si="6"/>
        <v>-2.7366260519424701E-2</v>
      </c>
    </row>
    <row r="64" spans="1:13">
      <c r="A64" s="137" t="s">
        <v>8</v>
      </c>
      <c r="B64" s="160">
        <v>41852</v>
      </c>
      <c r="C64" s="161">
        <v>745345.64899999998</v>
      </c>
      <c r="D64" s="161">
        <v>627347.89800000004</v>
      </c>
      <c r="E64" s="161">
        <v>18626.18</v>
      </c>
      <c r="F64" s="161">
        <v>19806.04</v>
      </c>
      <c r="G64" s="161">
        <f t="shared" si="0"/>
        <v>1411125.767</v>
      </c>
      <c r="H64" s="132"/>
      <c r="I64" s="165">
        <f t="shared" si="2"/>
        <v>-2.9348825048641669E-2</v>
      </c>
      <c r="J64" s="165">
        <f t="shared" si="3"/>
        <v>-6.2505332204098041E-3</v>
      </c>
      <c r="K64" s="165">
        <f t="shared" si="4"/>
        <v>-1.7256463615783701E-2</v>
      </c>
      <c r="L64" s="165">
        <f t="shared" si="5"/>
        <v>-2.6477296583146681E-2</v>
      </c>
      <c r="M64" s="165">
        <f t="shared" si="6"/>
        <v>-1.9011884502321719E-2</v>
      </c>
    </row>
    <row r="65" spans="1:13">
      <c r="A65" s="137" t="s">
        <v>15</v>
      </c>
      <c r="B65" s="160">
        <v>41883</v>
      </c>
      <c r="C65" s="161">
        <v>745719.00300000003</v>
      </c>
      <c r="D65" s="161">
        <v>569550.83700000006</v>
      </c>
      <c r="E65" s="161">
        <v>18513.357</v>
      </c>
      <c r="F65" s="161">
        <v>18717.422999999999</v>
      </c>
      <c r="G65" s="161">
        <f t="shared" si="0"/>
        <v>1352500.62</v>
      </c>
      <c r="H65" s="132"/>
      <c r="I65" s="165">
        <f t="shared" si="2"/>
        <v>3.4436554346712445E-2</v>
      </c>
      <c r="J65" s="165">
        <f t="shared" si="3"/>
        <v>0.11182496526350039</v>
      </c>
      <c r="K65" s="165">
        <f t="shared" si="4"/>
        <v>6.8473562036786673E-2</v>
      </c>
      <c r="L65" s="165">
        <f t="shared" si="5"/>
        <v>2.3938682574037307E-2</v>
      </c>
      <c r="M65" s="165">
        <f t="shared" si="6"/>
        <v>6.5995815617213571E-2</v>
      </c>
    </row>
    <row r="66" spans="1:13">
      <c r="A66" s="137" t="s">
        <v>17</v>
      </c>
      <c r="B66" s="160">
        <v>41913</v>
      </c>
      <c r="C66" s="161">
        <v>709121.03899999999</v>
      </c>
      <c r="D66" s="161">
        <v>454587.73</v>
      </c>
      <c r="E66" s="161">
        <v>18195.580999999998</v>
      </c>
      <c r="F66" s="161">
        <v>17688.896000000001</v>
      </c>
      <c r="G66" s="161">
        <f t="shared" si="0"/>
        <v>1199593.2459999998</v>
      </c>
      <c r="H66" s="132"/>
      <c r="I66" s="165">
        <f t="shared" si="2"/>
        <v>-3.0681273921605801E-2</v>
      </c>
      <c r="J66" s="165">
        <f t="shared" si="3"/>
        <v>-1.5601992682364618E-2</v>
      </c>
      <c r="K66" s="165">
        <f t="shared" si="4"/>
        <v>7.3908642360179133E-2</v>
      </c>
      <c r="L66" s="165">
        <f t="shared" si="5"/>
        <v>-5.9367096766833605E-3</v>
      </c>
      <c r="M66" s="165">
        <f t="shared" si="6"/>
        <v>-2.3209616364280206E-2</v>
      </c>
    </row>
    <row r="67" spans="1:13">
      <c r="A67" s="137" t="s">
        <v>19</v>
      </c>
      <c r="B67" s="160">
        <v>41944</v>
      </c>
      <c r="C67" s="161">
        <v>706515.37300000002</v>
      </c>
      <c r="D67" s="161">
        <v>354468.82400000002</v>
      </c>
      <c r="E67" s="161">
        <v>17368.627</v>
      </c>
      <c r="F67" s="161">
        <v>16494.164000000001</v>
      </c>
      <c r="G67" s="161">
        <f t="shared" si="0"/>
        <v>1094846.9880000004</v>
      </c>
      <c r="H67" s="132"/>
      <c r="I67" s="165">
        <f t="shared" si="2"/>
        <v>4.0800568734679077E-2</v>
      </c>
      <c r="J67" s="165">
        <f t="shared" si="3"/>
        <v>-0.10189228834101782</v>
      </c>
      <c r="K67" s="165">
        <f t="shared" si="4"/>
        <v>-6.7158067626441609E-3</v>
      </c>
      <c r="L67" s="165">
        <f t="shared" si="5"/>
        <v>-1.961854898449733E-2</v>
      </c>
      <c r="M67" s="165">
        <f t="shared" si="6"/>
        <v>-1.1704638437147419E-2</v>
      </c>
    </row>
    <row r="68" spans="1:13">
      <c r="A68" s="137" t="s">
        <v>21</v>
      </c>
      <c r="B68" s="160">
        <v>41974</v>
      </c>
      <c r="C68" s="161">
        <v>719939.09299999999</v>
      </c>
      <c r="D68" s="161">
        <v>415844.60800000001</v>
      </c>
      <c r="E68" s="161">
        <v>18317.780999999999</v>
      </c>
      <c r="F68" s="161">
        <v>17695.825000000001</v>
      </c>
      <c r="G68" s="161">
        <f t="shared" si="0"/>
        <v>1171797.3069999998</v>
      </c>
      <c r="H68" s="132"/>
      <c r="I68" s="165">
        <f t="shared" si="2"/>
        <v>6.5614397396104751E-2</v>
      </c>
      <c r="J68" s="165">
        <f t="shared" si="3"/>
        <v>-4.7552463934362632E-2</v>
      </c>
      <c r="K68" s="165">
        <f t="shared" si="4"/>
        <v>-8.4224471850617988E-3</v>
      </c>
      <c r="L68" s="165">
        <f t="shared" si="5"/>
        <v>-1.3194912327054942E-2</v>
      </c>
      <c r="M68" s="165">
        <f t="shared" si="6"/>
        <v>2.0177045821284878E-2</v>
      </c>
    </row>
    <row r="69" spans="1:13">
      <c r="A69" s="137" t="s">
        <v>2</v>
      </c>
      <c r="B69" s="160">
        <v>42005</v>
      </c>
      <c r="C69" s="161">
        <v>728282.21400000004</v>
      </c>
      <c r="D69" s="161">
        <v>450337.74400000001</v>
      </c>
      <c r="E69" s="161">
        <v>18698.455999999998</v>
      </c>
      <c r="F69" s="161">
        <v>18439.342000000001</v>
      </c>
      <c r="G69" s="161">
        <f t="shared" si="0"/>
        <v>1215757.7560000001</v>
      </c>
      <c r="H69" s="132"/>
      <c r="I69" s="165">
        <f t="shared" si="2"/>
        <v>9.5023087242624982E-3</v>
      </c>
      <c r="J69" s="165">
        <f t="shared" si="3"/>
        <v>6.0089749096868816E-2</v>
      </c>
      <c r="K69" s="165">
        <f t="shared" si="4"/>
        <v>-5.7074975313455845E-3</v>
      </c>
      <c r="L69" s="165">
        <f t="shared" si="5"/>
        <v>2.4430881670899574E-2</v>
      </c>
      <c r="M69" s="165">
        <f t="shared" si="6"/>
        <v>2.7652763807711089E-2</v>
      </c>
    </row>
    <row r="70" spans="1:13">
      <c r="A70" s="137" t="s">
        <v>4</v>
      </c>
      <c r="B70" s="160">
        <v>42036</v>
      </c>
      <c r="C70" s="161">
        <v>659110.67299999995</v>
      </c>
      <c r="D70" s="161">
        <v>432565.00199999998</v>
      </c>
      <c r="E70" s="161">
        <v>16234.458000000001</v>
      </c>
      <c r="F70" s="161">
        <v>16875.085999999999</v>
      </c>
      <c r="G70" s="161">
        <f t="shared" si="0"/>
        <v>1124785.2189999998</v>
      </c>
      <c r="H70" s="132"/>
      <c r="I70" s="165">
        <f t="shared" si="2"/>
        <v>4.1916850920007409E-3</v>
      </c>
      <c r="J70" s="165">
        <f t="shared" si="3"/>
        <v>0.12477122373395022</v>
      </c>
      <c r="K70" s="165">
        <f t="shared" si="4"/>
        <v>-5.7012483282977033E-2</v>
      </c>
      <c r="L70" s="165">
        <f t="shared" si="5"/>
        <v>4.8463690101186341E-2</v>
      </c>
      <c r="M70" s="165">
        <f t="shared" si="6"/>
        <v>4.7041452967985009E-2</v>
      </c>
    </row>
    <row r="71" spans="1:13">
      <c r="A71" s="137" t="s">
        <v>6</v>
      </c>
      <c r="B71" s="160">
        <v>42064</v>
      </c>
      <c r="C71" s="161">
        <v>712202.31400000001</v>
      </c>
      <c r="D71" s="161">
        <v>438112.27100000001</v>
      </c>
      <c r="E71" s="161">
        <v>15897.638000000001</v>
      </c>
      <c r="F71" s="161">
        <v>16655.991000000002</v>
      </c>
      <c r="G71" s="161">
        <f t="shared" si="0"/>
        <v>1182868.2139999999</v>
      </c>
      <c r="H71" s="132"/>
      <c r="I71" s="165">
        <f t="shared" si="2"/>
        <v>9.8447304681630321E-3</v>
      </c>
      <c r="J71" s="165">
        <f t="shared" si="3"/>
        <v>5.7648982030141793E-2</v>
      </c>
      <c r="K71" s="165">
        <f t="shared" si="4"/>
        <v>-0.10363102542480107</v>
      </c>
      <c r="L71" s="165">
        <f t="shared" si="5"/>
        <v>-1.9571208153103092E-2</v>
      </c>
      <c r="M71" s="165">
        <f t="shared" si="6"/>
        <v>2.4824401401539076E-2</v>
      </c>
    </row>
    <row r="72" spans="1:13">
      <c r="A72" s="137" t="s">
        <v>8</v>
      </c>
      <c r="B72" s="160">
        <v>42095</v>
      </c>
      <c r="C72" s="161">
        <v>671852.86199999996</v>
      </c>
      <c r="D72" s="161">
        <v>396128.11499999999</v>
      </c>
      <c r="E72" s="161">
        <v>15142.319</v>
      </c>
      <c r="F72" s="161">
        <v>15744.248</v>
      </c>
      <c r="G72" s="161">
        <f t="shared" si="0"/>
        <v>1098867.5439999998</v>
      </c>
      <c r="H72" s="132"/>
      <c r="I72" s="165">
        <f t="shared" si="2"/>
        <v>-3.242920544641259E-3</v>
      </c>
      <c r="J72" s="165">
        <f t="shared" si="3"/>
        <v>1.9662550812001189E-2</v>
      </c>
      <c r="K72" s="165">
        <f t="shared" si="4"/>
        <v>2.3472940518698193E-2</v>
      </c>
      <c r="L72" s="165">
        <f t="shared" si="5"/>
        <v>1.7712696474576628E-3</v>
      </c>
      <c r="M72" s="165">
        <f t="shared" si="6"/>
        <v>5.3318837536260322E-3</v>
      </c>
    </row>
    <row r="73" spans="1:13">
      <c r="A73" s="137" t="s">
        <v>6</v>
      </c>
      <c r="B73" s="160">
        <v>42125</v>
      </c>
      <c r="C73" s="161">
        <v>701299.03099999996</v>
      </c>
      <c r="D73" s="161">
        <v>449841.48599999998</v>
      </c>
      <c r="E73" s="161">
        <v>16646.738000000001</v>
      </c>
      <c r="F73" s="161">
        <v>16667.060000000001</v>
      </c>
      <c r="G73" s="161">
        <f t="shared" si="0"/>
        <v>1184454.3149999999</v>
      </c>
      <c r="H73" s="132"/>
      <c r="I73" s="165">
        <f t="shared" si="2"/>
        <v>9.1645404894511451E-3</v>
      </c>
      <c r="J73" s="165">
        <f t="shared" si="3"/>
        <v>3.0765997183261895E-2</v>
      </c>
      <c r="K73" s="165">
        <f t="shared" si="4"/>
        <v>-2.5987987990799266E-2</v>
      </c>
      <c r="L73" s="165">
        <f t="shared" si="5"/>
        <v>5.5657959959476422E-3</v>
      </c>
      <c r="M73" s="165">
        <f t="shared" si="6"/>
        <v>1.6689584780997135E-2</v>
      </c>
    </row>
    <row r="74" spans="1:13">
      <c r="A74" s="137" t="s">
        <v>11</v>
      </c>
      <c r="B74" s="160">
        <v>42156</v>
      </c>
      <c r="C74" s="161">
        <v>682683.027</v>
      </c>
      <c r="D74" s="161">
        <v>522860.10200000001</v>
      </c>
      <c r="E74" s="161">
        <v>16896.175999999999</v>
      </c>
      <c r="F74" s="161">
        <v>17192.483</v>
      </c>
      <c r="G74" s="161">
        <f t="shared" ref="G74:G91" si="7">SUM(C74:F74)</f>
        <v>1239631.7879999999</v>
      </c>
      <c r="H74" s="132"/>
      <c r="I74" s="165">
        <f t="shared" si="2"/>
        <v>-5.3504312876868632E-3</v>
      </c>
      <c r="J74" s="165">
        <f t="shared" si="3"/>
        <v>2.9869373250410725E-2</v>
      </c>
      <c r="K74" s="165">
        <f t="shared" si="4"/>
        <v>-2.3501376885704639E-2</v>
      </c>
      <c r="L74" s="165">
        <f t="shared" si="5"/>
        <v>1.0342798622842153E-4</v>
      </c>
      <c r="M74" s="165">
        <f t="shared" si="6"/>
        <v>9.0248175068190495E-3</v>
      </c>
    </row>
    <row r="75" spans="1:13">
      <c r="A75" s="137" t="s">
        <v>11</v>
      </c>
      <c r="B75" s="160">
        <v>42186</v>
      </c>
      <c r="C75" s="161">
        <v>764250.299</v>
      </c>
      <c r="D75" s="161">
        <v>695626.14099999995</v>
      </c>
      <c r="E75" s="161">
        <v>19155.600999999999</v>
      </c>
      <c r="F75" s="161">
        <v>21678.633000000002</v>
      </c>
      <c r="G75" s="161">
        <f t="shared" si="7"/>
        <v>1500710.6739999999</v>
      </c>
      <c r="H75" s="132"/>
      <c r="I75" s="165">
        <f t="shared" si="2"/>
        <v>4.6765253858280342E-2</v>
      </c>
      <c r="J75" s="165">
        <f t="shared" si="3"/>
        <v>0.16043238454635467</v>
      </c>
      <c r="K75" s="165">
        <f t="shared" si="4"/>
        <v>4.8041984705468499E-2</v>
      </c>
      <c r="L75" s="165">
        <f t="shared" si="5"/>
        <v>0.15118918757028132</v>
      </c>
      <c r="M75" s="165">
        <f t="shared" si="6"/>
        <v>9.8078331660766516E-2</v>
      </c>
    </row>
    <row r="76" spans="1:13">
      <c r="A76" s="137" t="s">
        <v>8</v>
      </c>
      <c r="B76" s="160">
        <v>42217</v>
      </c>
      <c r="C76" s="161">
        <v>763974.804</v>
      </c>
      <c r="D76" s="161">
        <v>655989.67599999998</v>
      </c>
      <c r="E76" s="161">
        <v>18611.021000000001</v>
      </c>
      <c r="F76" s="161">
        <v>21167.398000000001</v>
      </c>
      <c r="G76" s="161">
        <f t="shared" si="7"/>
        <v>1459742.899</v>
      </c>
      <c r="H76" s="132"/>
      <c r="I76" s="165">
        <f t="shared" si="2"/>
        <v>2.4993981014035604E-2</v>
      </c>
      <c r="J76" s="165">
        <f t="shared" si="3"/>
        <v>4.5655334291085703E-2</v>
      </c>
      <c r="K76" s="165">
        <f t="shared" si="4"/>
        <v>-8.1385447794446453E-4</v>
      </c>
      <c r="L76" s="165">
        <f t="shared" si="5"/>
        <v>6.8734487055463811E-2</v>
      </c>
      <c r="M76" s="165">
        <f t="shared" si="6"/>
        <v>3.445272784108977E-2</v>
      </c>
    </row>
    <row r="77" spans="1:13">
      <c r="A77" s="137" t="s">
        <v>15</v>
      </c>
      <c r="B77" s="160">
        <v>42248</v>
      </c>
      <c r="C77" s="161">
        <v>746706.56299999997</v>
      </c>
      <c r="D77" s="161">
        <v>523712.01</v>
      </c>
      <c r="E77" s="161">
        <v>16586.627</v>
      </c>
      <c r="F77" s="161">
        <v>17753.807000000001</v>
      </c>
      <c r="G77" s="161">
        <f t="shared" si="7"/>
        <v>1304759.007</v>
      </c>
      <c r="H77" s="132"/>
      <c r="I77" s="165">
        <f t="shared" si="2"/>
        <v>1.3243057988692186E-3</v>
      </c>
      <c r="J77" s="165">
        <f t="shared" si="3"/>
        <v>-8.0482415303693156E-2</v>
      </c>
      <c r="K77" s="165">
        <f t="shared" si="4"/>
        <v>-0.10407242727507493</v>
      </c>
      <c r="L77" s="165">
        <f t="shared" si="5"/>
        <v>-5.1482300741934273E-2</v>
      </c>
      <c r="M77" s="165">
        <f t="shared" si="6"/>
        <v>-3.5298773467475453E-2</v>
      </c>
    </row>
    <row r="78" spans="1:13">
      <c r="A78" s="137" t="s">
        <v>17</v>
      </c>
      <c r="B78" s="160">
        <v>42278</v>
      </c>
      <c r="C78" s="161">
        <v>756826.61100000003</v>
      </c>
      <c r="D78" s="161">
        <v>447095.24699999997</v>
      </c>
      <c r="E78" s="161">
        <v>16965.813999999998</v>
      </c>
      <c r="F78" s="161">
        <v>17414.659</v>
      </c>
      <c r="G78" s="161">
        <f t="shared" si="7"/>
        <v>1238302.331</v>
      </c>
      <c r="H78" s="132"/>
      <c r="I78" s="165">
        <f t="shared" si="2"/>
        <v>6.7274230175534244E-2</v>
      </c>
      <c r="J78" s="165">
        <f t="shared" si="3"/>
        <v>-1.6481929681648078E-2</v>
      </c>
      <c r="K78" s="165">
        <f t="shared" si="4"/>
        <v>-6.7586025420128149E-2</v>
      </c>
      <c r="L78" s="165">
        <f t="shared" si="5"/>
        <v>-1.5503341757450606E-2</v>
      </c>
      <c r="M78" s="165">
        <f t="shared" si="6"/>
        <v>3.2268508620796554E-2</v>
      </c>
    </row>
    <row r="79" spans="1:13">
      <c r="A79" s="137" t="s">
        <v>19</v>
      </c>
      <c r="B79" s="160">
        <v>42309</v>
      </c>
      <c r="C79" s="161">
        <v>713288.25300000003</v>
      </c>
      <c r="D79" s="161">
        <v>368534.61900000001</v>
      </c>
      <c r="E79" s="161">
        <v>16098.263000000001</v>
      </c>
      <c r="F79" s="161">
        <v>16367.168</v>
      </c>
      <c r="G79" s="161">
        <f t="shared" si="7"/>
        <v>1114288.3030000001</v>
      </c>
      <c r="H79" s="132"/>
      <c r="I79" s="165">
        <f t="shared" si="2"/>
        <v>9.5863165315723808E-3</v>
      </c>
      <c r="J79" s="165">
        <f t="shared" si="3"/>
        <v>3.9681331749502391E-2</v>
      </c>
      <c r="K79" s="165">
        <f t="shared" si="4"/>
        <v>-7.3141302418435195E-2</v>
      </c>
      <c r="L79" s="165">
        <f t="shared" si="5"/>
        <v>-7.6994505450534989E-3</v>
      </c>
      <c r="M79" s="165">
        <f t="shared" si="6"/>
        <v>1.7757106895379016E-2</v>
      </c>
    </row>
    <row r="80" spans="1:13">
      <c r="A80" s="137" t="s">
        <v>21</v>
      </c>
      <c r="B80" s="327">
        <v>42339</v>
      </c>
      <c r="C80" s="289">
        <v>732736.68799999997</v>
      </c>
      <c r="D80" s="289">
        <v>407166.73</v>
      </c>
      <c r="E80" s="289">
        <v>17089.978999999999</v>
      </c>
      <c r="F80" s="289">
        <v>17245.681</v>
      </c>
      <c r="G80" s="289">
        <f t="shared" si="7"/>
        <v>1174239.0780000002</v>
      </c>
      <c r="H80" s="329"/>
      <c r="I80" s="328">
        <f t="shared" si="2"/>
        <v>1.7775941221183311E-2</v>
      </c>
      <c r="J80" s="328">
        <f t="shared" si="3"/>
        <v>-2.0868078683853097E-2</v>
      </c>
      <c r="K80" s="328">
        <f t="shared" si="4"/>
        <v>-6.7027878540528496E-2</v>
      </c>
      <c r="L80" s="328">
        <f t="shared" si="5"/>
        <v>-2.543786458105235E-2</v>
      </c>
      <c r="M80" s="328">
        <f t="shared" si="6"/>
        <v>2.083782737350548E-3</v>
      </c>
    </row>
    <row r="81" spans="1:13">
      <c r="A81" s="137" t="s">
        <v>2</v>
      </c>
      <c r="B81" s="160">
        <v>42370</v>
      </c>
      <c r="C81" s="289">
        <v>724877.67599999998</v>
      </c>
      <c r="D81" s="289">
        <v>409886.46399999998</v>
      </c>
      <c r="E81" s="289">
        <v>17311.162</v>
      </c>
      <c r="F81" s="289">
        <v>17057.436000000002</v>
      </c>
      <c r="G81" s="289">
        <f t="shared" si="7"/>
        <v>1169132.7379999999</v>
      </c>
      <c r="H81" s="132"/>
      <c r="I81" s="328">
        <f t="shared" ref="I81:I91" si="8">C81/C69-1</f>
        <v>-4.6747509887699046E-3</v>
      </c>
      <c r="J81" s="328">
        <f t="shared" ref="J81:J91" si="9">D81/D69-1</f>
        <v>-8.9824316391299508E-2</v>
      </c>
      <c r="K81" s="328">
        <f t="shared" ref="K81:K91" si="10">E81/E69-1</f>
        <v>-7.4192970799300095E-2</v>
      </c>
      <c r="L81" s="328">
        <f t="shared" ref="L81:L91" si="11">F81/F69-1</f>
        <v>-7.4943346676904166E-2</v>
      </c>
      <c r="M81" s="328">
        <f t="shared" ref="M81:M91" si="12">G81/G69-1</f>
        <v>-3.8350582400068278E-2</v>
      </c>
    </row>
    <row r="82" spans="1:13">
      <c r="A82" s="137" t="s">
        <v>4</v>
      </c>
      <c r="B82" s="160">
        <v>42401</v>
      </c>
      <c r="C82" s="289">
        <v>679305.83200000005</v>
      </c>
      <c r="D82" s="289">
        <v>403364.00099999999</v>
      </c>
      <c r="E82" s="289">
        <v>16981.579000000002</v>
      </c>
      <c r="F82" s="289">
        <v>16119.976000000001</v>
      </c>
      <c r="G82" s="289">
        <f t="shared" si="7"/>
        <v>1115771.388</v>
      </c>
      <c r="H82" s="132"/>
      <c r="I82" s="328">
        <f t="shared" si="8"/>
        <v>3.0640012106130987E-2</v>
      </c>
      <c r="J82" s="328">
        <f t="shared" si="9"/>
        <v>-6.7506619502240683E-2</v>
      </c>
      <c r="K82" s="328">
        <f t="shared" si="10"/>
        <v>4.6020692529433527E-2</v>
      </c>
      <c r="L82" s="328">
        <f t="shared" si="11"/>
        <v>-4.4747031215129685E-2</v>
      </c>
      <c r="M82" s="328">
        <f t="shared" si="12"/>
        <v>-8.0138241930433063E-3</v>
      </c>
    </row>
    <row r="83" spans="1:13">
      <c r="A83" s="137" t="s">
        <v>6</v>
      </c>
      <c r="B83" s="160">
        <v>42430</v>
      </c>
      <c r="C83" s="289">
        <v>718524.75899999996</v>
      </c>
      <c r="D83" s="289">
        <v>448748.99400000001</v>
      </c>
      <c r="E83" s="289">
        <v>16940.802</v>
      </c>
      <c r="F83" s="289">
        <v>16393.405999999999</v>
      </c>
      <c r="G83" s="289">
        <f t="shared" si="7"/>
        <v>1200607.9609999999</v>
      </c>
      <c r="H83" s="132"/>
      <c r="I83" s="328">
        <f t="shared" si="8"/>
        <v>8.8773160037780574E-3</v>
      </c>
      <c r="J83" s="328">
        <f t="shared" si="9"/>
        <v>2.4278532476895709E-2</v>
      </c>
      <c r="K83" s="328">
        <f t="shared" si="10"/>
        <v>6.5617546455643216E-2</v>
      </c>
      <c r="L83" s="328">
        <f t="shared" si="11"/>
        <v>-1.5765198240080824E-2</v>
      </c>
      <c r="M83" s="328">
        <f t="shared" si="12"/>
        <v>1.4997230283170015E-2</v>
      </c>
    </row>
    <row r="84" spans="1:13">
      <c r="A84" s="137" t="s">
        <v>8</v>
      </c>
      <c r="B84" s="160">
        <v>42461</v>
      </c>
      <c r="C84" s="289">
        <v>688809.85900000005</v>
      </c>
      <c r="D84" s="289">
        <v>413043.37</v>
      </c>
      <c r="E84" s="289">
        <v>16286.124</v>
      </c>
      <c r="F84" s="289">
        <v>15680.552</v>
      </c>
      <c r="G84" s="289">
        <f t="shared" si="7"/>
        <v>1133819.905</v>
      </c>
      <c r="H84" s="132"/>
      <c r="I84" s="328">
        <f t="shared" si="8"/>
        <v>2.5239152735796688E-2</v>
      </c>
      <c r="J84" s="328">
        <f t="shared" si="9"/>
        <v>4.270147550622605E-2</v>
      </c>
      <c r="K84" s="328">
        <f t="shared" si="10"/>
        <v>7.5536976865960836E-2</v>
      </c>
      <c r="L84" s="328">
        <f t="shared" si="11"/>
        <v>-4.0456679798235307E-3</v>
      </c>
      <c r="M84" s="328">
        <f t="shared" si="12"/>
        <v>3.1807619754397054E-2</v>
      </c>
    </row>
    <row r="85" spans="1:13">
      <c r="A85" s="137" t="s">
        <v>6</v>
      </c>
      <c r="B85" s="160">
        <v>42491</v>
      </c>
      <c r="C85" s="289">
        <v>698555.90599999996</v>
      </c>
      <c r="D85" s="289">
        <v>471214.69199999998</v>
      </c>
      <c r="E85" s="289">
        <v>16948.653999999999</v>
      </c>
      <c r="F85" s="289">
        <v>16451</v>
      </c>
      <c r="G85" s="289">
        <f t="shared" si="7"/>
        <v>1203170.2520000001</v>
      </c>
      <c r="H85" s="132"/>
      <c r="I85" s="328">
        <f t="shared" si="8"/>
        <v>-3.911491216647689E-3</v>
      </c>
      <c r="J85" s="328">
        <f t="shared" si="9"/>
        <v>4.7512749857846703E-2</v>
      </c>
      <c r="K85" s="328">
        <f t="shared" si="10"/>
        <v>1.8136646350774388E-2</v>
      </c>
      <c r="L85" s="328">
        <f t="shared" si="11"/>
        <v>-1.2963294066260067E-2</v>
      </c>
      <c r="M85" s="328">
        <f t="shared" si="12"/>
        <v>1.5801316068488669E-2</v>
      </c>
    </row>
    <row r="86" spans="1:13">
      <c r="A86" s="137" t="s">
        <v>11</v>
      </c>
      <c r="B86" s="160">
        <v>42522</v>
      </c>
      <c r="C86" s="289">
        <v>706310.97600000002</v>
      </c>
      <c r="D86" s="289">
        <v>533332.67000000004</v>
      </c>
      <c r="E86" s="289">
        <v>16942.707999999999</v>
      </c>
      <c r="F86" s="289">
        <v>17314.149000000001</v>
      </c>
      <c r="G86" s="289">
        <f t="shared" si="7"/>
        <v>1273900.5030000003</v>
      </c>
      <c r="H86" s="132"/>
      <c r="I86" s="328">
        <f t="shared" si="8"/>
        <v>3.4610423967666559E-2</v>
      </c>
      <c r="J86" s="328">
        <f t="shared" si="9"/>
        <v>2.0029388281762595E-2</v>
      </c>
      <c r="K86" s="328">
        <f t="shared" si="10"/>
        <v>2.7539959337543607E-3</v>
      </c>
      <c r="L86" s="328">
        <f t="shared" si="11"/>
        <v>7.0766974147946637E-3</v>
      </c>
      <c r="M86" s="328">
        <f t="shared" si="12"/>
        <v>2.7644269315882042E-2</v>
      </c>
    </row>
    <row r="87" spans="1:13">
      <c r="A87" s="137" t="s">
        <v>11</v>
      </c>
      <c r="B87" s="327">
        <v>42552</v>
      </c>
      <c r="C87" s="289">
        <v>761974.81</v>
      </c>
      <c r="D87" s="289">
        <v>642436.21400000004</v>
      </c>
      <c r="E87" s="289">
        <v>18292.976999999999</v>
      </c>
      <c r="F87" s="289">
        <v>18777.351999999999</v>
      </c>
      <c r="G87" s="289">
        <f t="shared" si="7"/>
        <v>1441481.3530000001</v>
      </c>
      <c r="H87" s="132"/>
      <c r="I87" s="328">
        <f t="shared" si="8"/>
        <v>-2.9774132937564479E-3</v>
      </c>
      <c r="J87" s="328">
        <f t="shared" si="9"/>
        <v>-7.6463381499057181E-2</v>
      </c>
      <c r="K87" s="328">
        <f t="shared" si="10"/>
        <v>-4.5032468571463813E-2</v>
      </c>
      <c r="L87" s="328">
        <f t="shared" si="11"/>
        <v>-0.13383136289082442</v>
      </c>
      <c r="M87" s="328">
        <f t="shared" si="12"/>
        <v>-3.9467514975508045E-2</v>
      </c>
    </row>
    <row r="88" spans="1:13">
      <c r="A88" s="137" t="s">
        <v>8</v>
      </c>
      <c r="B88" s="160">
        <v>42583</v>
      </c>
      <c r="C88" s="289">
        <v>791081.60800000001</v>
      </c>
      <c r="D88" s="289">
        <v>650485.33700000006</v>
      </c>
      <c r="E88" s="289">
        <v>19186.116000000002</v>
      </c>
      <c r="F88" s="289">
        <v>20562.343000000001</v>
      </c>
      <c r="G88" s="289">
        <f t="shared" si="7"/>
        <v>1481315.4040000001</v>
      </c>
      <c r="H88" s="132"/>
      <c r="I88" s="328">
        <f t="shared" si="8"/>
        <v>3.5481280086823386E-2</v>
      </c>
      <c r="J88" s="328">
        <f t="shared" si="9"/>
        <v>-8.3908927249640719E-3</v>
      </c>
      <c r="K88" s="328">
        <f t="shared" si="10"/>
        <v>3.0900776480774494E-2</v>
      </c>
      <c r="L88" s="328">
        <f t="shared" si="11"/>
        <v>-2.8584287969640854E-2</v>
      </c>
      <c r="M88" s="328">
        <f t="shared" si="12"/>
        <v>1.47782907625571E-2</v>
      </c>
    </row>
    <row r="89" spans="1:13">
      <c r="A89" s="137" t="s">
        <v>15</v>
      </c>
      <c r="B89" s="160">
        <v>42614</v>
      </c>
      <c r="C89" s="289">
        <v>748252.19799999997</v>
      </c>
      <c r="D89" s="289">
        <v>569439.125</v>
      </c>
      <c r="E89" s="289">
        <v>18207.382000000001</v>
      </c>
      <c r="F89" s="289">
        <v>18705.204000000002</v>
      </c>
      <c r="G89" s="289">
        <f t="shared" si="7"/>
        <v>1354603.9089999998</v>
      </c>
      <c r="H89" s="132"/>
      <c r="I89" s="328">
        <f t="shared" si="8"/>
        <v>2.0699362729452719E-3</v>
      </c>
      <c r="J89" s="328">
        <f t="shared" si="9"/>
        <v>8.7313474059913077E-2</v>
      </c>
      <c r="K89" s="328">
        <f t="shared" si="10"/>
        <v>9.7714562460468946E-2</v>
      </c>
      <c r="L89" s="328">
        <f t="shared" si="11"/>
        <v>5.3588337419687049E-2</v>
      </c>
      <c r="M89" s="328">
        <f t="shared" si="12"/>
        <v>3.8202381997428647E-2</v>
      </c>
    </row>
    <row r="90" spans="1:13">
      <c r="A90" s="137" t="s">
        <v>17</v>
      </c>
      <c r="B90" s="160">
        <v>42644</v>
      </c>
      <c r="C90" s="289">
        <v>761196.74399999995</v>
      </c>
      <c r="D90" s="289">
        <v>477813.60499999998</v>
      </c>
      <c r="E90" s="289">
        <v>17864.866000000002</v>
      </c>
      <c r="F90" s="289">
        <v>17599.436000000002</v>
      </c>
      <c r="G90" s="289">
        <f t="shared" si="7"/>
        <v>1274474.6509999998</v>
      </c>
      <c r="H90" s="132"/>
      <c r="I90" s="328">
        <f t="shared" si="8"/>
        <v>5.7742855978935026E-3</v>
      </c>
      <c r="J90" s="328">
        <f t="shared" si="9"/>
        <v>6.8706518814770634E-2</v>
      </c>
      <c r="K90" s="328">
        <f t="shared" si="10"/>
        <v>5.2991975510282119E-2</v>
      </c>
      <c r="L90" s="328">
        <f t="shared" si="11"/>
        <v>1.0610428834696206E-2</v>
      </c>
      <c r="M90" s="328">
        <f t="shared" si="12"/>
        <v>2.9211218532382732E-2</v>
      </c>
    </row>
    <row r="91" spans="1:13">
      <c r="A91" s="137" t="s">
        <v>19</v>
      </c>
      <c r="B91" s="160">
        <v>42675</v>
      </c>
      <c r="C91" s="289">
        <v>721442.79299999995</v>
      </c>
      <c r="D91" s="289">
        <v>384773.38199999998</v>
      </c>
      <c r="E91" s="289">
        <v>17454.722000000002</v>
      </c>
      <c r="F91" s="289">
        <v>16456.186000000002</v>
      </c>
      <c r="G91" s="289">
        <f t="shared" si="7"/>
        <v>1140127.0829999999</v>
      </c>
      <c r="H91" s="132"/>
      <c r="I91" s="328">
        <f t="shared" si="8"/>
        <v>1.1432320616108438E-2</v>
      </c>
      <c r="J91" s="328">
        <f t="shared" si="9"/>
        <v>4.4063059921108705E-2</v>
      </c>
      <c r="K91" s="328">
        <f t="shared" si="10"/>
        <v>8.426120259061487E-2</v>
      </c>
      <c r="L91" s="328">
        <f t="shared" si="11"/>
        <v>5.4388150717339379E-3</v>
      </c>
      <c r="M91" s="328">
        <f t="shared" si="12"/>
        <v>2.3188594846086152E-2</v>
      </c>
    </row>
    <row r="92" spans="1:13">
      <c r="A92" s="137" t="s">
        <v>21</v>
      </c>
      <c r="B92" s="327">
        <v>42705</v>
      </c>
      <c r="C92" s="289">
        <v>743769.348</v>
      </c>
      <c r="D92" s="289">
        <v>418652.837</v>
      </c>
      <c r="E92" s="289">
        <v>18263.844000000001</v>
      </c>
      <c r="F92" s="289">
        <v>17168.95</v>
      </c>
      <c r="G92" s="289">
        <f t="shared" ref="G92:G116" si="13">SUM(C92:F92)</f>
        <v>1197854.9790000001</v>
      </c>
      <c r="H92" s="132"/>
      <c r="I92" s="328">
        <f t="shared" ref="I92" si="14">C92/C80-1</f>
        <v>1.5056786674778833E-2</v>
      </c>
      <c r="J92" s="328">
        <f t="shared" ref="J92" si="15">D92/D80-1</f>
        <v>2.8209836790938247E-2</v>
      </c>
      <c r="K92" s="328">
        <f t="shared" ref="K92" si="16">E92/E80-1</f>
        <v>6.8687328404558157E-2</v>
      </c>
      <c r="L92" s="328">
        <f t="shared" ref="L92" si="17">F92/F80-1</f>
        <v>-4.4492879115646256E-3</v>
      </c>
      <c r="M92" s="328">
        <f t="shared" ref="M92" si="18">G92/G80-1</f>
        <v>2.0111663325175E-2</v>
      </c>
    </row>
    <row r="93" spans="1:13">
      <c r="A93" s="137" t="s">
        <v>2</v>
      </c>
      <c r="B93" s="327">
        <v>42736</v>
      </c>
      <c r="C93" s="289">
        <v>745407.228</v>
      </c>
      <c r="D93" s="289">
        <v>477380.4</v>
      </c>
      <c r="E93" s="289">
        <v>18540.055</v>
      </c>
      <c r="F93" s="289">
        <v>18568.292000000001</v>
      </c>
      <c r="G93" s="289">
        <f t="shared" si="13"/>
        <v>1259895.9749999999</v>
      </c>
      <c r="H93" s="132"/>
      <c r="I93" s="328">
        <f t="shared" ref="I93:I104" si="19">C93/C81-1</f>
        <v>2.8321401913334654E-2</v>
      </c>
      <c r="J93" s="328">
        <f>D93/D81-1</f>
        <v>0.16466495463485242</v>
      </c>
      <c r="K93" s="328">
        <f t="shared" ref="K93:K104" si="20">E93/E81-1</f>
        <v>7.0988475528101391E-2</v>
      </c>
      <c r="L93" s="328">
        <f t="shared" ref="L93:L104" si="21">F93/F81-1</f>
        <v>8.8574625166408349E-2</v>
      </c>
      <c r="M93" s="328">
        <f t="shared" ref="M93:M104" si="22">G93/G81-1</f>
        <v>7.7632961638954612E-2</v>
      </c>
    </row>
    <row r="94" spans="1:13">
      <c r="A94" s="137" t="s">
        <v>4</v>
      </c>
      <c r="B94" s="327">
        <v>42767</v>
      </c>
      <c r="C94" s="289">
        <v>665204.17599999998</v>
      </c>
      <c r="D94" s="289">
        <v>395605.40100000001</v>
      </c>
      <c r="E94" s="289">
        <v>15723.914000000001</v>
      </c>
      <c r="F94" s="289">
        <v>15602.088</v>
      </c>
      <c r="G94" s="289">
        <f t="shared" si="13"/>
        <v>1092135.5790000001</v>
      </c>
      <c r="H94" s="132"/>
      <c r="I94" s="328">
        <f t="shared" si="19"/>
        <v>-2.0758920850837193E-2</v>
      </c>
      <c r="J94" s="328">
        <f t="shared" ref="J94:J104" si="23">D94/D82-1</f>
        <v>-1.9234735823636329E-2</v>
      </c>
      <c r="K94" s="328">
        <f t="shared" si="20"/>
        <v>-7.4060545253182952E-2</v>
      </c>
      <c r="L94" s="328">
        <f t="shared" si="21"/>
        <v>-3.2127094978305237E-2</v>
      </c>
      <c r="M94" s="328">
        <f t="shared" si="22"/>
        <v>-2.1183379726528617E-2</v>
      </c>
    </row>
    <row r="95" spans="1:13">
      <c r="A95" s="137" t="s">
        <v>6</v>
      </c>
      <c r="B95" s="327">
        <v>42795</v>
      </c>
      <c r="C95" s="289">
        <v>736714.90300000005</v>
      </c>
      <c r="D95" s="289">
        <v>408891.79599999997</v>
      </c>
      <c r="E95" s="289">
        <v>16352.628000000001</v>
      </c>
      <c r="F95" s="289">
        <v>16479.364000000001</v>
      </c>
      <c r="G95" s="289">
        <f t="shared" si="13"/>
        <v>1178438.6910000001</v>
      </c>
      <c r="H95" s="132"/>
      <c r="I95" s="328">
        <f t="shared" si="19"/>
        <v>2.5315959919482767E-2</v>
      </c>
      <c r="J95" s="328">
        <f t="shared" si="23"/>
        <v>-8.8818467635383813E-2</v>
      </c>
      <c r="K95" s="328">
        <f t="shared" si="20"/>
        <v>-3.4719371609443272E-2</v>
      </c>
      <c r="L95" s="328">
        <f t="shared" si="21"/>
        <v>5.2434497138666991E-3</v>
      </c>
      <c r="M95" s="328">
        <f t="shared" si="22"/>
        <v>-1.8465036648211752E-2</v>
      </c>
    </row>
    <row r="96" spans="1:13">
      <c r="A96" s="137" t="s">
        <v>8</v>
      </c>
      <c r="B96" s="327">
        <v>42826</v>
      </c>
      <c r="C96" s="289">
        <v>705628.12399999995</v>
      </c>
      <c r="D96" s="289">
        <v>415202.95699999999</v>
      </c>
      <c r="E96" s="289">
        <v>14939.695</v>
      </c>
      <c r="F96" s="289">
        <v>15082.279</v>
      </c>
      <c r="G96" s="289">
        <f t="shared" si="13"/>
        <v>1150853.0550000002</v>
      </c>
      <c r="H96" s="132"/>
      <c r="I96" s="328">
        <f t="shared" si="19"/>
        <v>2.4416411554295081E-2</v>
      </c>
      <c r="J96" s="328">
        <f t="shared" si="23"/>
        <v>5.2284751598845602E-3</v>
      </c>
      <c r="K96" s="328">
        <f t="shared" si="20"/>
        <v>-8.2673385023962709E-2</v>
      </c>
      <c r="L96" s="328">
        <f t="shared" si="21"/>
        <v>-3.8153822646039504E-2</v>
      </c>
      <c r="M96" s="328">
        <f t="shared" si="22"/>
        <v>1.502280029208003E-2</v>
      </c>
    </row>
    <row r="97" spans="1:13">
      <c r="A97" s="137" t="s">
        <v>6</v>
      </c>
      <c r="B97" s="327">
        <v>42856</v>
      </c>
      <c r="C97" s="289">
        <v>728992.35800000001</v>
      </c>
      <c r="D97" s="289">
        <v>482229.859</v>
      </c>
      <c r="E97" s="289">
        <v>16501.739000000001</v>
      </c>
      <c r="F97" s="289">
        <v>16451.756000000001</v>
      </c>
      <c r="G97" s="289">
        <f t="shared" si="13"/>
        <v>1244175.7120000001</v>
      </c>
      <c r="H97" s="132"/>
      <c r="I97" s="328">
        <f t="shared" si="19"/>
        <v>4.3570531346992958E-2</v>
      </c>
      <c r="J97" s="328">
        <f t="shared" si="23"/>
        <v>2.3376111116671261E-2</v>
      </c>
      <c r="K97" s="328">
        <f t="shared" si="20"/>
        <v>-2.6368760610724462E-2</v>
      </c>
      <c r="L97" s="328">
        <f t="shared" si="21"/>
        <v>4.5954653212554319E-5</v>
      </c>
      <c r="M97" s="328">
        <f t="shared" si="22"/>
        <v>3.4081178396687895E-2</v>
      </c>
    </row>
    <row r="98" spans="1:13">
      <c r="A98" s="137" t="s">
        <v>11</v>
      </c>
      <c r="B98" s="327">
        <v>42887</v>
      </c>
      <c r="C98" s="289">
        <v>730157.08299999998</v>
      </c>
      <c r="D98" s="289">
        <v>578281.93500000006</v>
      </c>
      <c r="E98" s="289">
        <v>17170.856</v>
      </c>
      <c r="F98" s="289">
        <v>18010.185000000001</v>
      </c>
      <c r="G98" s="289">
        <f t="shared" si="13"/>
        <v>1343620.0590000001</v>
      </c>
      <c r="H98" s="132"/>
      <c r="I98" s="328">
        <f t="shared" si="19"/>
        <v>3.3761484403153297E-2</v>
      </c>
      <c r="J98" s="328">
        <f t="shared" si="23"/>
        <v>8.427997669822096E-2</v>
      </c>
      <c r="K98" s="328">
        <f t="shared" si="20"/>
        <v>1.3465852094010078E-2</v>
      </c>
      <c r="L98" s="328">
        <f t="shared" si="21"/>
        <v>4.0200416433981312E-2</v>
      </c>
      <c r="M98" s="328">
        <f t="shared" si="22"/>
        <v>5.4729200464096017E-2</v>
      </c>
    </row>
    <row r="99" spans="1:13">
      <c r="A99" s="137" t="s">
        <v>11</v>
      </c>
      <c r="B99" s="327">
        <v>42917</v>
      </c>
      <c r="C99" s="289">
        <v>769839.96400000004</v>
      </c>
      <c r="D99" s="289">
        <v>677703.85499999998</v>
      </c>
      <c r="E99" s="289">
        <v>17581.98</v>
      </c>
      <c r="F99" s="289">
        <v>19684.924999999999</v>
      </c>
      <c r="G99" s="289">
        <f t="shared" si="13"/>
        <v>1484810.7240000002</v>
      </c>
      <c r="H99" s="132"/>
      <c r="I99" s="328">
        <f t="shared" si="19"/>
        <v>1.0322065633639577E-2</v>
      </c>
      <c r="J99" s="328">
        <f t="shared" si="23"/>
        <v>5.4896720065659155E-2</v>
      </c>
      <c r="K99" s="328">
        <f t="shared" si="20"/>
        <v>-3.8867211170713234E-2</v>
      </c>
      <c r="L99" s="328">
        <f t="shared" si="21"/>
        <v>4.8333385878903457E-2</v>
      </c>
      <c r="M99" s="328">
        <f t="shared" si="22"/>
        <v>3.0058918840554671E-2</v>
      </c>
    </row>
    <row r="100" spans="1:13">
      <c r="A100" s="137" t="s">
        <v>8</v>
      </c>
      <c r="B100" s="327">
        <v>42948</v>
      </c>
      <c r="C100" s="289">
        <v>807063.41899999999</v>
      </c>
      <c r="D100" s="289">
        <v>706661.75199999998</v>
      </c>
      <c r="E100" s="289">
        <v>18673.438999999998</v>
      </c>
      <c r="F100" s="289">
        <v>20785.919999999998</v>
      </c>
      <c r="G100" s="289">
        <f t="shared" si="13"/>
        <v>1553184.53</v>
      </c>
      <c r="H100" s="132"/>
      <c r="I100" s="328">
        <f t="shared" si="19"/>
        <v>2.0202480803978018E-2</v>
      </c>
      <c r="J100" s="328">
        <f t="shared" si="23"/>
        <v>8.6360770650238283E-2</v>
      </c>
      <c r="K100" s="328">
        <f t="shared" si="20"/>
        <v>-2.6721249887158183E-2</v>
      </c>
      <c r="L100" s="328">
        <f t="shared" si="21"/>
        <v>1.0873128611851079E-2</v>
      </c>
      <c r="M100" s="328">
        <f t="shared" si="22"/>
        <v>4.8517098928379188E-2</v>
      </c>
    </row>
    <row r="101" spans="1:13">
      <c r="A101" s="137" t="s">
        <v>15</v>
      </c>
      <c r="B101" s="327">
        <v>42979</v>
      </c>
      <c r="C101" s="289">
        <v>758985.31</v>
      </c>
      <c r="D101" s="289">
        <v>536767.92599999998</v>
      </c>
      <c r="E101" s="289">
        <v>17176.932000000001</v>
      </c>
      <c r="F101" s="289">
        <v>17833.300999999999</v>
      </c>
      <c r="G101" s="289">
        <f t="shared" si="13"/>
        <v>1330763.469</v>
      </c>
      <c r="H101" s="132"/>
      <c r="I101" s="328">
        <f t="shared" si="19"/>
        <v>1.434424386415234E-2</v>
      </c>
      <c r="J101" s="328">
        <f t="shared" si="23"/>
        <v>-5.7374348838429401E-2</v>
      </c>
      <c r="K101" s="328">
        <f t="shared" si="20"/>
        <v>-5.659517661572655E-2</v>
      </c>
      <c r="L101" s="328">
        <f t="shared" si="21"/>
        <v>-4.6612857042350408E-2</v>
      </c>
      <c r="M101" s="328">
        <f t="shared" si="22"/>
        <v>-1.7599565335374878E-2</v>
      </c>
    </row>
    <row r="102" spans="1:13">
      <c r="A102" s="137" t="s">
        <v>17</v>
      </c>
      <c r="B102" s="327">
        <v>43009</v>
      </c>
      <c r="C102" s="289">
        <v>789861.46400000004</v>
      </c>
      <c r="D102" s="289">
        <v>475043.43800000002</v>
      </c>
      <c r="E102" s="289">
        <v>15964.592000000001</v>
      </c>
      <c r="F102" s="289">
        <v>17474.578000000001</v>
      </c>
      <c r="G102" s="289">
        <f t="shared" si="13"/>
        <v>1298344.0719999999</v>
      </c>
      <c r="H102" s="132"/>
      <c r="I102" s="328">
        <f t="shared" si="19"/>
        <v>3.7657439060196696E-2</v>
      </c>
      <c r="J102" s="328">
        <f t="shared" si="23"/>
        <v>-5.797589208452858E-3</v>
      </c>
      <c r="K102" s="328">
        <f t="shared" si="20"/>
        <v>-0.10636933968606321</v>
      </c>
      <c r="L102" s="328">
        <f t="shared" si="21"/>
        <v>-7.0944318897492309E-3</v>
      </c>
      <c r="M102" s="328">
        <f t="shared" si="22"/>
        <v>1.872883150815996E-2</v>
      </c>
    </row>
    <row r="103" spans="1:13">
      <c r="A103" s="137" t="s">
        <v>19</v>
      </c>
      <c r="B103" s="327">
        <v>43040</v>
      </c>
      <c r="C103" s="289">
        <v>743761.32299999997</v>
      </c>
      <c r="D103" s="289">
        <v>403689.18699999998</v>
      </c>
      <c r="E103" s="289">
        <v>16373.048000000001</v>
      </c>
      <c r="F103" s="289">
        <v>16408.677</v>
      </c>
      <c r="G103" s="289">
        <f t="shared" si="13"/>
        <v>1180232.2349999999</v>
      </c>
      <c r="H103" s="132"/>
      <c r="I103" s="328">
        <f t="shared" si="19"/>
        <v>3.0935966394774139E-2</v>
      </c>
      <c r="J103" s="328">
        <f t="shared" si="23"/>
        <v>4.9160898037380329E-2</v>
      </c>
      <c r="K103" s="328">
        <f t="shared" si="20"/>
        <v>-6.1970279446444398E-2</v>
      </c>
      <c r="L103" s="328">
        <f t="shared" si="21"/>
        <v>-2.8869994541871336E-3</v>
      </c>
      <c r="M103" s="328">
        <f t="shared" si="22"/>
        <v>3.5176036599772642E-2</v>
      </c>
    </row>
    <row r="104" spans="1:13">
      <c r="A104" s="137" t="s">
        <v>21</v>
      </c>
      <c r="B104" s="327">
        <v>43070</v>
      </c>
      <c r="C104" s="289">
        <v>749447.67299999995</v>
      </c>
      <c r="D104" s="289">
        <v>458957.51</v>
      </c>
      <c r="E104" s="289">
        <v>17861.952000000001</v>
      </c>
      <c r="F104" s="289">
        <v>18043.713</v>
      </c>
      <c r="G104" s="289">
        <f t="shared" si="13"/>
        <v>1244310.848</v>
      </c>
      <c r="H104" s="329"/>
      <c r="I104" s="328">
        <f t="shared" si="19"/>
        <v>7.6345240836679373E-3</v>
      </c>
      <c r="J104" s="328">
        <f t="shared" si="23"/>
        <v>9.6272303536306891E-2</v>
      </c>
      <c r="K104" s="328">
        <f t="shared" si="20"/>
        <v>-2.2004787163096617E-2</v>
      </c>
      <c r="L104" s="328">
        <f t="shared" si="21"/>
        <v>5.095029107778859E-2</v>
      </c>
      <c r="M104" s="328">
        <f t="shared" si="22"/>
        <v>3.8782548651075111E-2</v>
      </c>
    </row>
    <row r="105" spans="1:13">
      <c r="A105" s="137" t="s">
        <v>2</v>
      </c>
      <c r="B105" s="327">
        <v>43101</v>
      </c>
      <c r="C105" s="289">
        <v>755287.21100000001</v>
      </c>
      <c r="D105" s="289">
        <v>436553.89899999998</v>
      </c>
      <c r="E105" s="289">
        <v>18544.061000000002</v>
      </c>
      <c r="F105" s="289">
        <v>18185.973000000002</v>
      </c>
      <c r="G105" s="289">
        <f t="shared" si="13"/>
        <v>1228571.1439999999</v>
      </c>
      <c r="H105" s="132"/>
      <c r="I105" s="328">
        <f t="shared" ref="I105:I116" si="24">C105/C93-1</f>
        <v>1.3254477054789104E-2</v>
      </c>
      <c r="J105" s="328">
        <f t="shared" ref="J105:J116" si="25">D105/D93-1</f>
        <v>-8.552194643935962E-2</v>
      </c>
      <c r="K105" s="328">
        <f t="shared" ref="K105:K116" si="26">E105/E93-1</f>
        <v>2.1607271391599348E-4</v>
      </c>
      <c r="L105" s="328">
        <f t="shared" ref="L105:L116" si="27">F105/F93-1</f>
        <v>-2.0589885165528399E-2</v>
      </c>
      <c r="M105" s="328">
        <f t="shared" ref="M105:M116" si="28">G105/G93-1</f>
        <v>-2.4863029664016545E-2</v>
      </c>
    </row>
    <row r="106" spans="1:13">
      <c r="A106" s="137" t="s">
        <v>4</v>
      </c>
      <c r="B106" s="327">
        <v>43132</v>
      </c>
      <c r="C106" s="289">
        <v>682423.58499999996</v>
      </c>
      <c r="D106" s="289">
        <v>457599.76899999997</v>
      </c>
      <c r="E106" s="289">
        <v>17099.065999999999</v>
      </c>
      <c r="F106" s="289">
        <v>17029.637999999999</v>
      </c>
      <c r="G106" s="289">
        <f t="shared" si="13"/>
        <v>1174152.058</v>
      </c>
      <c r="H106" s="132"/>
      <c r="I106" s="328">
        <f t="shared" si="24"/>
        <v>2.5885900331449552E-2</v>
      </c>
      <c r="J106" s="328">
        <f t="shared" si="25"/>
        <v>0.15670758751850289</v>
      </c>
      <c r="K106" s="328">
        <f t="shared" si="26"/>
        <v>8.745608758735246E-2</v>
      </c>
      <c r="L106" s="328">
        <f t="shared" si="27"/>
        <v>9.1497368813712621E-2</v>
      </c>
      <c r="M106" s="328">
        <f t="shared" si="28"/>
        <v>7.5097341920768779E-2</v>
      </c>
    </row>
    <row r="107" spans="1:13">
      <c r="A107" s="137" t="s">
        <v>6</v>
      </c>
      <c r="B107" s="327">
        <v>43160</v>
      </c>
      <c r="C107" s="289">
        <v>729896.73</v>
      </c>
      <c r="D107" s="289">
        <v>461730.11599999998</v>
      </c>
      <c r="E107" s="289">
        <v>17584.973999999998</v>
      </c>
      <c r="F107" s="289">
        <v>16701.991999999998</v>
      </c>
      <c r="G107" s="289">
        <f t="shared" si="13"/>
        <v>1225913.8119999999</v>
      </c>
      <c r="H107" s="132"/>
      <c r="I107" s="328">
        <f t="shared" si="24"/>
        <v>-9.2548324626468004E-3</v>
      </c>
      <c r="J107" s="328">
        <f t="shared" si="25"/>
        <v>0.12922323342481534</v>
      </c>
      <c r="K107" s="328">
        <f t="shared" si="26"/>
        <v>7.536073100910734E-2</v>
      </c>
      <c r="L107" s="328">
        <f t="shared" si="27"/>
        <v>1.350950194437095E-2</v>
      </c>
      <c r="M107" s="328">
        <f t="shared" si="28"/>
        <v>4.0286458143794723E-2</v>
      </c>
    </row>
    <row r="108" spans="1:13">
      <c r="A108" s="137" t="s">
        <v>8</v>
      </c>
      <c r="B108" s="327">
        <v>43191</v>
      </c>
      <c r="C108" s="289">
        <v>703225.69900000002</v>
      </c>
      <c r="D108" s="289">
        <v>426816.549</v>
      </c>
      <c r="E108" s="289">
        <v>16315.665999999999</v>
      </c>
      <c r="F108" s="289">
        <v>15854.64</v>
      </c>
      <c r="G108" s="289">
        <f t="shared" si="13"/>
        <v>1162212.554</v>
      </c>
      <c r="H108" s="132"/>
      <c r="I108" s="328">
        <f t="shared" si="24"/>
        <v>-3.4046616316556477E-3</v>
      </c>
      <c r="J108" s="328">
        <f t="shared" si="25"/>
        <v>2.7970879793132175E-2</v>
      </c>
      <c r="K108" s="328">
        <f t="shared" si="26"/>
        <v>9.2101679451956686E-2</v>
      </c>
      <c r="L108" s="328">
        <f t="shared" si="27"/>
        <v>5.1209833739317423E-2</v>
      </c>
      <c r="M108" s="328">
        <f t="shared" si="28"/>
        <v>9.8705034067096964E-3</v>
      </c>
    </row>
    <row r="109" spans="1:13">
      <c r="A109" s="137" t="s">
        <v>6</v>
      </c>
      <c r="B109" s="327">
        <v>43221</v>
      </c>
      <c r="C109" s="289">
        <v>715948.39199999999</v>
      </c>
      <c r="D109" s="289">
        <v>475877.50599999999</v>
      </c>
      <c r="E109" s="289">
        <v>16342.903</v>
      </c>
      <c r="F109" s="289">
        <v>16501.419999999998</v>
      </c>
      <c r="G109" s="289">
        <f t="shared" si="13"/>
        <v>1224670.2209999999</v>
      </c>
      <c r="H109" s="132"/>
      <c r="I109" s="328">
        <f t="shared" si="24"/>
        <v>-1.7893145047207737E-2</v>
      </c>
      <c r="J109" s="328">
        <f t="shared" si="25"/>
        <v>-1.3172873644060279E-2</v>
      </c>
      <c r="K109" s="328">
        <f t="shared" si="26"/>
        <v>-9.6254097825690943E-3</v>
      </c>
      <c r="L109" s="328">
        <f t="shared" si="27"/>
        <v>3.0187658995184385E-3</v>
      </c>
      <c r="M109" s="328">
        <f t="shared" si="28"/>
        <v>-1.5677440743996907E-2</v>
      </c>
    </row>
    <row r="110" spans="1:13">
      <c r="A110" s="137" t="s">
        <v>11</v>
      </c>
      <c r="B110" s="327">
        <v>43252</v>
      </c>
      <c r="C110" s="289">
        <v>707415.40899999999</v>
      </c>
      <c r="D110" s="289">
        <v>536309.03300000005</v>
      </c>
      <c r="E110" s="289">
        <v>15983.727000000001</v>
      </c>
      <c r="F110" s="289">
        <v>17017.004000000001</v>
      </c>
      <c r="G110" s="289">
        <f t="shared" si="13"/>
        <v>1276725.173</v>
      </c>
      <c r="H110" s="132"/>
      <c r="I110" s="328">
        <f t="shared" si="24"/>
        <v>-3.1146275958265246E-2</v>
      </c>
      <c r="J110" s="328">
        <f t="shared" si="25"/>
        <v>-7.2582073655819812E-2</v>
      </c>
      <c r="K110" s="328">
        <f t="shared" si="26"/>
        <v>-6.9136273695382444E-2</v>
      </c>
      <c r="L110" s="328">
        <f t="shared" si="27"/>
        <v>-5.5145519049360159E-2</v>
      </c>
      <c r="M110" s="328">
        <f t="shared" si="28"/>
        <v>-4.9787055166314764E-2</v>
      </c>
    </row>
    <row r="111" spans="1:13">
      <c r="A111" s="137" t="s">
        <v>11</v>
      </c>
      <c r="B111" s="327">
        <v>43282</v>
      </c>
      <c r="C111" s="289">
        <v>759042.50399999996</v>
      </c>
      <c r="D111" s="289">
        <v>685531.228</v>
      </c>
      <c r="E111" s="289">
        <v>17164.591</v>
      </c>
      <c r="F111" s="289">
        <v>19115.601999999999</v>
      </c>
      <c r="G111" s="289">
        <f t="shared" si="13"/>
        <v>1480853.9249999998</v>
      </c>
      <c r="H111" s="132"/>
      <c r="I111" s="328">
        <f t="shared" si="24"/>
        <v>-1.4025590388809794E-2</v>
      </c>
      <c r="J111" s="328">
        <f t="shared" si="25"/>
        <v>1.1549842814454703E-2</v>
      </c>
      <c r="K111" s="328">
        <f t="shared" si="26"/>
        <v>-2.3739590194050919E-2</v>
      </c>
      <c r="L111" s="328">
        <f t="shared" si="27"/>
        <v>-2.8921776435521074E-2</v>
      </c>
      <c r="M111" s="328">
        <f t="shared" si="28"/>
        <v>-2.6648507692219603E-3</v>
      </c>
    </row>
    <row r="112" spans="1:13">
      <c r="A112" s="137" t="s">
        <v>8</v>
      </c>
      <c r="B112" s="327">
        <v>43313</v>
      </c>
      <c r="C112" s="289">
        <v>782391.93500000006</v>
      </c>
      <c r="D112" s="289">
        <v>704124.11800000002</v>
      </c>
      <c r="E112" s="289">
        <v>17711.763999999999</v>
      </c>
      <c r="F112" s="289">
        <v>21420.526000000002</v>
      </c>
      <c r="G112" s="289">
        <f t="shared" si="13"/>
        <v>1525648.3430000001</v>
      </c>
      <c r="H112" s="132"/>
      <c r="I112" s="328">
        <f t="shared" si="24"/>
        <v>-3.0569448966686341E-2</v>
      </c>
      <c r="J112" s="328">
        <f t="shared" si="25"/>
        <v>-3.5910164839372261E-3</v>
      </c>
      <c r="K112" s="328">
        <f t="shared" si="26"/>
        <v>-5.149961932560998E-2</v>
      </c>
      <c r="L112" s="328">
        <f t="shared" si="27"/>
        <v>3.0530570694008441E-2</v>
      </c>
      <c r="M112" s="328">
        <f t="shared" si="28"/>
        <v>-1.7728857368930817E-2</v>
      </c>
    </row>
    <row r="113" spans="1:13">
      <c r="A113" s="137" t="s">
        <v>15</v>
      </c>
      <c r="B113" s="327">
        <v>43344</v>
      </c>
      <c r="C113" s="289">
        <v>764764.04099999997</v>
      </c>
      <c r="D113" s="289">
        <v>577701.28599999996</v>
      </c>
      <c r="E113" s="289">
        <v>18075.437000000002</v>
      </c>
      <c r="F113" s="289">
        <v>19431.863000000001</v>
      </c>
      <c r="G113" s="289">
        <f t="shared" si="13"/>
        <v>1379972.6269999999</v>
      </c>
      <c r="H113" s="132"/>
      <c r="I113" s="328">
        <f t="shared" si="24"/>
        <v>7.6137586905336008E-3</v>
      </c>
      <c r="J113" s="328">
        <f t="shared" si="25"/>
        <v>7.6258952924098455E-2</v>
      </c>
      <c r="K113" s="328">
        <f t="shared" si="26"/>
        <v>5.2308817430260612E-2</v>
      </c>
      <c r="L113" s="328">
        <f t="shared" si="27"/>
        <v>8.963915317753024E-2</v>
      </c>
      <c r="M113" s="328">
        <f t="shared" si="28"/>
        <v>3.6978140102521762E-2</v>
      </c>
    </row>
    <row r="114" spans="1:13">
      <c r="A114" s="137" t="s">
        <v>17</v>
      </c>
      <c r="B114" s="327">
        <v>43374</v>
      </c>
      <c r="C114" s="289">
        <v>778667.84199999995</v>
      </c>
      <c r="D114" s="289">
        <v>475323.08600000001</v>
      </c>
      <c r="E114" s="289">
        <v>17854.131000000001</v>
      </c>
      <c r="F114" s="289">
        <v>17666.249</v>
      </c>
      <c r="G114" s="289">
        <f t="shared" si="13"/>
        <v>1289511.308</v>
      </c>
      <c r="H114" s="132"/>
      <c r="I114" s="328">
        <f t="shared" si="24"/>
        <v>-1.4171626937353743E-2</v>
      </c>
      <c r="J114" s="328">
        <f t="shared" si="25"/>
        <v>5.8867879783242039E-4</v>
      </c>
      <c r="K114" s="328">
        <f t="shared" si="26"/>
        <v>0.11835811400629592</v>
      </c>
      <c r="L114" s="328">
        <f t="shared" si="27"/>
        <v>1.0968562445399233E-2</v>
      </c>
      <c r="M114" s="328">
        <f t="shared" si="28"/>
        <v>-6.8030995715903098E-3</v>
      </c>
    </row>
    <row r="115" spans="1:13">
      <c r="A115" s="137" t="s">
        <v>19</v>
      </c>
      <c r="B115" s="327">
        <v>43405</v>
      </c>
      <c r="C115" s="289">
        <v>721155.74399999995</v>
      </c>
      <c r="D115" s="289">
        <v>394133.84899999999</v>
      </c>
      <c r="E115" s="289">
        <v>17385.027999999998</v>
      </c>
      <c r="F115" s="289">
        <v>16615.788</v>
      </c>
      <c r="G115" s="289">
        <f t="shared" si="13"/>
        <v>1149290.4089999998</v>
      </c>
      <c r="H115" s="132"/>
      <c r="I115" s="328">
        <f t="shared" si="24"/>
        <v>-3.0393593080128567E-2</v>
      </c>
      <c r="J115" s="328">
        <f t="shared" si="25"/>
        <v>-2.3670037017860412E-2</v>
      </c>
      <c r="K115" s="328">
        <f t="shared" si="26"/>
        <v>6.1807673195607649E-2</v>
      </c>
      <c r="L115" s="328">
        <f t="shared" si="27"/>
        <v>1.2622041374816595E-2</v>
      </c>
      <c r="M115" s="328">
        <f t="shared" si="28"/>
        <v>-2.6216726744461516E-2</v>
      </c>
    </row>
    <row r="116" spans="1:13">
      <c r="A116" s="137" t="s">
        <v>21</v>
      </c>
      <c r="B116" s="162">
        <v>43435</v>
      </c>
      <c r="C116" s="163">
        <v>740498.56499999994</v>
      </c>
      <c r="D116" s="163">
        <v>421507.63900000002</v>
      </c>
      <c r="E116" s="163">
        <v>17294.876</v>
      </c>
      <c r="F116" s="163">
        <v>17408.361000000001</v>
      </c>
      <c r="G116" s="163">
        <f t="shared" si="13"/>
        <v>1196709.4409999999</v>
      </c>
      <c r="H116" s="132"/>
      <c r="I116" s="166">
        <f t="shared" si="24"/>
        <v>-1.1940937736422907E-2</v>
      </c>
      <c r="J116" s="166">
        <f t="shared" si="25"/>
        <v>-8.1597686461215124E-2</v>
      </c>
      <c r="K116" s="166">
        <f t="shared" si="26"/>
        <v>-3.1747705961812089E-2</v>
      </c>
      <c r="L116" s="166">
        <f t="shared" si="27"/>
        <v>-3.5211821425002676E-2</v>
      </c>
      <c r="M116" s="166">
        <f t="shared" si="28"/>
        <v>-3.8255237488695526E-2</v>
      </c>
    </row>
    <row r="117" spans="1:13">
      <c r="B117" s="157"/>
      <c r="C117" s="132"/>
      <c r="D117" s="132"/>
      <c r="E117" s="132"/>
      <c r="F117" s="132"/>
      <c r="G117" s="132"/>
      <c r="H117" s="132"/>
      <c r="I117" s="132"/>
      <c r="J117" s="132"/>
      <c r="K117" s="132"/>
      <c r="L117" s="132"/>
      <c r="M117" s="132"/>
    </row>
    <row r="118" spans="1:13">
      <c r="B118" s="177"/>
      <c r="C118" s="178"/>
      <c r="D118" s="178"/>
      <c r="E118" s="178"/>
      <c r="F118" s="178"/>
      <c r="G118" s="178"/>
      <c r="H118" s="132"/>
      <c r="I118" s="178"/>
      <c r="J118" s="178"/>
      <c r="K118" s="178"/>
      <c r="L118" s="178"/>
      <c r="M118" s="178"/>
    </row>
    <row r="119" spans="1:13">
      <c r="B119" s="171"/>
      <c r="C119" s="172" t="s">
        <v>127</v>
      </c>
      <c r="D119" s="172"/>
      <c r="E119" s="172"/>
      <c r="F119" s="172"/>
      <c r="G119" s="172"/>
      <c r="H119" s="132"/>
      <c r="I119" s="172" t="s">
        <v>127</v>
      </c>
      <c r="J119" s="172"/>
      <c r="K119" s="172"/>
      <c r="L119" s="172"/>
      <c r="M119" s="172"/>
    </row>
    <row r="120" spans="1:13">
      <c r="B120" s="173"/>
      <c r="C120" s="174" t="s">
        <v>199</v>
      </c>
      <c r="D120" s="174"/>
      <c r="E120" s="174"/>
      <c r="F120" s="174"/>
      <c r="G120" s="174"/>
      <c r="H120" s="132"/>
      <c r="I120" s="174" t="s">
        <v>167</v>
      </c>
      <c r="J120" s="174"/>
      <c r="K120" s="174"/>
      <c r="L120" s="174"/>
      <c r="M120" s="174"/>
    </row>
    <row r="121" spans="1:13">
      <c r="B121" s="175"/>
      <c r="C121" s="176" t="s">
        <v>198</v>
      </c>
      <c r="D121" s="176" t="s">
        <v>200</v>
      </c>
      <c r="E121" s="176" t="s">
        <v>179</v>
      </c>
      <c r="F121" s="176" t="s">
        <v>184</v>
      </c>
      <c r="G121" s="176" t="s">
        <v>201</v>
      </c>
      <c r="H121" s="132"/>
      <c r="I121" s="176" t="s">
        <v>198</v>
      </c>
      <c r="J121" s="176" t="s">
        <v>200</v>
      </c>
      <c r="K121" s="176" t="s">
        <v>179</v>
      </c>
      <c r="L121" s="176" t="s">
        <v>184</v>
      </c>
      <c r="M121" s="176" t="s">
        <v>201</v>
      </c>
    </row>
    <row r="122" spans="1:13">
      <c r="B122" s="167">
        <v>2010</v>
      </c>
      <c r="C122" s="161">
        <v>8894734</v>
      </c>
      <c r="D122" s="161">
        <v>5844849</v>
      </c>
      <c r="E122" s="161">
        <v>217533</v>
      </c>
      <c r="F122" s="161">
        <v>213316</v>
      </c>
      <c r="G122" s="161">
        <f>SUM(C122:F122)</f>
        <v>15170432</v>
      </c>
      <c r="H122" s="132"/>
      <c r="I122" s="164"/>
      <c r="J122" s="164"/>
      <c r="K122" s="164"/>
      <c r="L122" s="164"/>
      <c r="M122" s="164"/>
    </row>
    <row r="123" spans="1:13">
      <c r="B123" s="167">
        <v>2011</v>
      </c>
      <c r="C123" s="161">
        <v>8862982.9309999999</v>
      </c>
      <c r="D123" s="161">
        <v>5739986.9340000004</v>
      </c>
      <c r="E123" s="161">
        <v>202972.89300000001</v>
      </c>
      <c r="F123" s="161">
        <v>214879.12599999999</v>
      </c>
      <c r="G123" s="161">
        <f t="shared" ref="G123:G130" si="29">SUM(C123:F123)</f>
        <v>15020821.884</v>
      </c>
      <c r="H123" s="132"/>
      <c r="I123" s="164"/>
      <c r="J123" s="164"/>
      <c r="K123" s="164"/>
      <c r="L123" s="164"/>
      <c r="M123" s="164"/>
    </row>
    <row r="124" spans="1:13">
      <c r="B124" s="167">
        <v>2012</v>
      </c>
      <c r="C124" s="161">
        <v>8887233.9529999997</v>
      </c>
      <c r="D124" s="161">
        <v>5821400.1239999998</v>
      </c>
      <c r="E124" s="161">
        <v>212071.91099999999</v>
      </c>
      <c r="F124" s="161">
        <v>217332.497</v>
      </c>
      <c r="G124" s="161">
        <f t="shared" si="29"/>
        <v>15138038.484999999</v>
      </c>
      <c r="H124" s="132"/>
      <c r="I124" s="164"/>
      <c r="J124" s="164"/>
      <c r="K124" s="164"/>
      <c r="L124" s="164"/>
      <c r="M124" s="164"/>
    </row>
    <row r="125" spans="1:13">
      <c r="B125" s="167">
        <v>2013</v>
      </c>
      <c r="C125" s="161">
        <v>8506317.9590000007</v>
      </c>
      <c r="D125" s="161">
        <v>5666872.5820000097</v>
      </c>
      <c r="E125" s="161">
        <v>201964.935</v>
      </c>
      <c r="F125" s="161">
        <v>209670.8</v>
      </c>
      <c r="G125" s="161">
        <f t="shared" si="29"/>
        <v>14584826.276000012</v>
      </c>
      <c r="H125" s="132"/>
      <c r="I125" s="164"/>
      <c r="J125" s="164"/>
      <c r="K125" s="164"/>
      <c r="L125" s="164"/>
      <c r="M125" s="164"/>
    </row>
    <row r="126" spans="1:13">
      <c r="B126" s="167">
        <v>2014</v>
      </c>
      <c r="C126" s="161">
        <v>8495116.8259999994</v>
      </c>
      <c r="D126" s="161">
        <v>5577477.4850000003</v>
      </c>
      <c r="E126" s="161">
        <v>212245.15700000001</v>
      </c>
      <c r="F126" s="161">
        <v>209798.91500000001</v>
      </c>
      <c r="G126" s="161">
        <f t="shared" si="29"/>
        <v>14494638.382999999</v>
      </c>
      <c r="H126" s="132"/>
      <c r="I126" s="164"/>
      <c r="J126" s="164"/>
      <c r="K126" s="164"/>
      <c r="L126" s="164"/>
      <c r="M126" s="164"/>
    </row>
    <row r="127" spans="1:13">
      <c r="B127" s="167">
        <v>2015</v>
      </c>
      <c r="C127" s="161">
        <v>8633213.3389999904</v>
      </c>
      <c r="D127" s="161">
        <v>5787969.1430000002</v>
      </c>
      <c r="E127" s="161">
        <v>204023.09</v>
      </c>
      <c r="F127" s="161">
        <v>213201.55600000001</v>
      </c>
      <c r="G127" s="161">
        <f t="shared" si="29"/>
        <v>14838407.127999989</v>
      </c>
      <c r="H127" s="132"/>
      <c r="I127" s="164"/>
      <c r="J127" s="164"/>
      <c r="K127" s="164"/>
      <c r="L127" s="164"/>
      <c r="M127" s="164"/>
    </row>
    <row r="128" spans="1:13">
      <c r="B128" s="167">
        <v>2016</v>
      </c>
      <c r="C128" s="161">
        <v>8744102.5089999996</v>
      </c>
      <c r="D128" s="161">
        <v>5823190.6909999996</v>
      </c>
      <c r="E128" s="161">
        <v>210680.93599999999</v>
      </c>
      <c r="F128" s="161">
        <v>208285.99</v>
      </c>
      <c r="G128" s="161">
        <f t="shared" si="29"/>
        <v>14986260.126</v>
      </c>
      <c r="H128" s="132"/>
      <c r="I128" s="164"/>
      <c r="J128" s="164"/>
      <c r="K128" s="164"/>
      <c r="L128" s="164"/>
      <c r="M128" s="164"/>
    </row>
    <row r="129" spans="2:13">
      <c r="B129" s="167">
        <v>2017</v>
      </c>
      <c r="C129" s="161">
        <v>8931063.0250000004</v>
      </c>
      <c r="D129" s="161">
        <v>6016416.0159999998</v>
      </c>
      <c r="E129" s="161">
        <v>202860.83</v>
      </c>
      <c r="F129" s="161">
        <v>210425.07800000001</v>
      </c>
      <c r="G129" s="161">
        <f t="shared" si="29"/>
        <v>15360764.949000001</v>
      </c>
      <c r="H129" s="132"/>
      <c r="I129" s="164"/>
      <c r="J129" s="164"/>
      <c r="K129" s="164"/>
      <c r="L129" s="164"/>
      <c r="M129" s="164"/>
    </row>
    <row r="130" spans="2:13">
      <c r="B130" s="167">
        <v>2018</v>
      </c>
      <c r="C130" s="161">
        <v>8792385.0589999892</v>
      </c>
      <c r="D130" s="161">
        <v>6025566.5020000003</v>
      </c>
      <c r="E130" s="161">
        <v>206290.13200000001</v>
      </c>
      <c r="F130" s="161">
        <v>211865.723</v>
      </c>
      <c r="G130" s="161">
        <f t="shared" si="29"/>
        <v>15236107.415999988</v>
      </c>
      <c r="H130" s="132"/>
      <c r="I130" s="164"/>
      <c r="J130" s="164"/>
      <c r="K130" s="164"/>
      <c r="L130" s="164"/>
      <c r="M130" s="164"/>
    </row>
    <row r="131" spans="2:13">
      <c r="B131" s="167"/>
      <c r="C131" s="164"/>
      <c r="D131" s="164"/>
      <c r="E131" s="164"/>
      <c r="F131" s="164"/>
      <c r="G131" s="164"/>
      <c r="H131" s="132"/>
      <c r="I131" s="164"/>
      <c r="J131" s="164"/>
      <c r="K131" s="164"/>
      <c r="L131" s="164"/>
      <c r="M131" s="164"/>
    </row>
    <row r="132" spans="2:13">
      <c r="B132" s="167">
        <v>2010</v>
      </c>
      <c r="C132" s="161">
        <f t="shared" ref="C132:G134" si="30">C122/1000</f>
        <v>8894.7340000000004</v>
      </c>
      <c r="D132" s="161">
        <f t="shared" si="30"/>
        <v>5844.8490000000002</v>
      </c>
      <c r="E132" s="161">
        <f t="shared" si="30"/>
        <v>217.53299999999999</v>
      </c>
      <c r="F132" s="161">
        <f t="shared" si="30"/>
        <v>213.316</v>
      </c>
      <c r="G132" s="161">
        <f t="shared" si="30"/>
        <v>15170.432000000001</v>
      </c>
      <c r="H132" s="132"/>
      <c r="I132" s="164"/>
      <c r="J132" s="164"/>
      <c r="K132" s="164"/>
      <c r="L132" s="164"/>
      <c r="M132" s="164"/>
    </row>
    <row r="133" spans="2:13">
      <c r="B133" s="167">
        <v>2011</v>
      </c>
      <c r="C133" s="161">
        <f t="shared" si="30"/>
        <v>8862.9829310000005</v>
      </c>
      <c r="D133" s="161">
        <f t="shared" si="30"/>
        <v>5739.9869340000005</v>
      </c>
      <c r="E133" s="161">
        <f t="shared" si="30"/>
        <v>202.972893</v>
      </c>
      <c r="F133" s="161">
        <f t="shared" si="30"/>
        <v>214.87912599999999</v>
      </c>
      <c r="G133" s="161">
        <f t="shared" si="30"/>
        <v>15020.821883999999</v>
      </c>
      <c r="H133" s="132"/>
      <c r="I133" s="168">
        <f>((C133/C132)-1)*100</f>
        <v>-0.3569647951248478</v>
      </c>
      <c r="J133" s="168">
        <f t="shared" ref="J133:M133" si="31">((D133/D132)-1)*100</f>
        <v>-1.7940936711966282</v>
      </c>
      <c r="K133" s="168">
        <f t="shared" si="31"/>
        <v>-6.6932865358359406</v>
      </c>
      <c r="L133" s="168">
        <f t="shared" si="31"/>
        <v>0.73277485045659674</v>
      </c>
      <c r="M133" s="168">
        <f t="shared" si="31"/>
        <v>-0.98619548869802731</v>
      </c>
    </row>
    <row r="134" spans="2:13">
      <c r="B134" s="167">
        <v>2012</v>
      </c>
      <c r="C134" s="161">
        <f t="shared" si="30"/>
        <v>8887.233952999999</v>
      </c>
      <c r="D134" s="161">
        <f t="shared" si="30"/>
        <v>5821.4001239999998</v>
      </c>
      <c r="E134" s="161">
        <f t="shared" si="30"/>
        <v>212.071911</v>
      </c>
      <c r="F134" s="161">
        <f t="shared" si="30"/>
        <v>217.33249699999999</v>
      </c>
      <c r="G134" s="161">
        <f t="shared" si="30"/>
        <v>15138.038484999999</v>
      </c>
      <c r="H134" s="132"/>
      <c r="I134" s="168">
        <f t="shared" ref="I134:I137" si="32">((C134/C133)-1)*100</f>
        <v>0.27362144538467525</v>
      </c>
      <c r="J134" s="168">
        <f t="shared" ref="J134:J137" si="33">((D134/D133)-1)*100</f>
        <v>1.4183514864425817</v>
      </c>
      <c r="K134" s="168">
        <f t="shared" ref="K134:K137" si="34">((E134/E133)-1)*100</f>
        <v>4.4828734839976958</v>
      </c>
      <c r="L134" s="168">
        <f t="shared" ref="L134:L137" si="35">((F134/F133)-1)*100</f>
        <v>1.1417446848699608</v>
      </c>
      <c r="M134" s="168">
        <f t="shared" ref="M134:M137" si="36">((G134/G133)-1)*100</f>
        <v>0.78036076790750641</v>
      </c>
    </row>
    <row r="135" spans="2:13">
      <c r="B135" s="167">
        <v>2013</v>
      </c>
      <c r="C135" s="161">
        <f t="shared" ref="C135:G135" si="37">C125/1000</f>
        <v>8506.317959</v>
      </c>
      <c r="D135" s="161">
        <f t="shared" si="37"/>
        <v>5666.87258200001</v>
      </c>
      <c r="E135" s="161">
        <f t="shared" si="37"/>
        <v>201.964935</v>
      </c>
      <c r="F135" s="161">
        <f t="shared" si="37"/>
        <v>209.67079999999999</v>
      </c>
      <c r="G135" s="161">
        <f t="shared" si="37"/>
        <v>14584.826276000013</v>
      </c>
      <c r="H135" s="132"/>
      <c r="I135" s="168">
        <f t="shared" si="32"/>
        <v>-4.286102920373958</v>
      </c>
      <c r="J135" s="168">
        <f t="shared" si="33"/>
        <v>-2.654473815722036</v>
      </c>
      <c r="K135" s="168">
        <f t="shared" si="34"/>
        <v>-4.7658249281301579</v>
      </c>
      <c r="L135" s="168">
        <f t="shared" si="35"/>
        <v>-3.5253342715700797</v>
      </c>
      <c r="M135" s="168">
        <f t="shared" si="36"/>
        <v>-3.6544510674097808</v>
      </c>
    </row>
    <row r="136" spans="2:13">
      <c r="B136" s="167">
        <v>2014</v>
      </c>
      <c r="C136" s="161">
        <f t="shared" ref="C136:G136" si="38">C126/1000</f>
        <v>8495.1168259999995</v>
      </c>
      <c r="D136" s="161">
        <f t="shared" si="38"/>
        <v>5577.4774850000003</v>
      </c>
      <c r="E136" s="161">
        <f t="shared" si="38"/>
        <v>212.24515700000001</v>
      </c>
      <c r="F136" s="161">
        <f t="shared" si="38"/>
        <v>209.79891500000002</v>
      </c>
      <c r="G136" s="161">
        <f t="shared" si="38"/>
        <v>14494.638383</v>
      </c>
      <c r="H136" s="132"/>
      <c r="I136" s="168">
        <f t="shared" si="32"/>
        <v>-0.13168015884180706</v>
      </c>
      <c r="J136" s="168">
        <f t="shared" si="33"/>
        <v>-1.5775032119825672</v>
      </c>
      <c r="K136" s="168">
        <f t="shared" si="34"/>
        <v>5.0901023982207638</v>
      </c>
      <c r="L136" s="168">
        <f t="shared" si="35"/>
        <v>6.1102928972478487E-2</v>
      </c>
      <c r="M136" s="168">
        <f t="shared" si="36"/>
        <v>-0.61836796197168864</v>
      </c>
    </row>
    <row r="137" spans="2:13">
      <c r="B137" s="158">
        <v>2015</v>
      </c>
      <c r="C137" s="289">
        <f t="shared" ref="C137:G140" si="39">C127/1000</f>
        <v>8633.2133389999908</v>
      </c>
      <c r="D137" s="289">
        <f t="shared" si="39"/>
        <v>5787.9691430000003</v>
      </c>
      <c r="E137" s="289">
        <f t="shared" si="39"/>
        <v>204.02309</v>
      </c>
      <c r="F137" s="289">
        <f t="shared" si="39"/>
        <v>213.20155600000001</v>
      </c>
      <c r="G137" s="289">
        <f t="shared" si="39"/>
        <v>14838.40712799999</v>
      </c>
      <c r="H137" s="329"/>
      <c r="I137" s="269">
        <f t="shared" si="32"/>
        <v>1.6255987507709735</v>
      </c>
      <c r="J137" s="269">
        <f t="shared" si="33"/>
        <v>3.7739580046014298</v>
      </c>
      <c r="K137" s="269">
        <f t="shared" si="34"/>
        <v>-3.8738537624205982</v>
      </c>
      <c r="L137" s="269">
        <f t="shared" si="35"/>
        <v>1.6218582445957752</v>
      </c>
      <c r="M137" s="269">
        <f t="shared" si="36"/>
        <v>2.3716959051781394</v>
      </c>
    </row>
    <row r="138" spans="2:13">
      <c r="B138" s="158">
        <v>2016</v>
      </c>
      <c r="C138" s="289">
        <f t="shared" si="39"/>
        <v>8744.1025090000003</v>
      </c>
      <c r="D138" s="289">
        <f t="shared" si="39"/>
        <v>5823.1906909999998</v>
      </c>
      <c r="E138" s="289">
        <f t="shared" si="39"/>
        <v>210.68093599999997</v>
      </c>
      <c r="F138" s="289">
        <f t="shared" si="39"/>
        <v>208.28599</v>
      </c>
      <c r="G138" s="289">
        <f t="shared" si="39"/>
        <v>14986.260126000001</v>
      </c>
      <c r="H138" s="329"/>
      <c r="I138" s="269">
        <f t="shared" ref="I138" si="40">((C138/C137)-1)*100</f>
        <v>1.2844483930343209</v>
      </c>
      <c r="J138" s="269">
        <f t="shared" ref="J138" si="41">((D138/D137)-1)*100</f>
        <v>0.60853033473056151</v>
      </c>
      <c r="K138" s="269">
        <f t="shared" ref="K138" si="42">((E138/E137)-1)*100</f>
        <v>3.2632806414215176</v>
      </c>
      <c r="L138" s="269">
        <f t="shared" ref="L138" si="43">((F138/F137)-1)*100</f>
        <v>-2.3055957434006791</v>
      </c>
      <c r="M138" s="269">
        <f t="shared" ref="M138" si="44">((G138/G137)-1)*100</f>
        <v>0.99642095492187277</v>
      </c>
    </row>
    <row r="139" spans="2:13">
      <c r="B139" s="158">
        <v>2017</v>
      </c>
      <c r="C139" s="289">
        <f t="shared" si="39"/>
        <v>8931.0630249999995</v>
      </c>
      <c r="D139" s="289">
        <f t="shared" si="39"/>
        <v>6016.4160160000001</v>
      </c>
      <c r="E139" s="289">
        <f t="shared" si="39"/>
        <v>202.86082999999999</v>
      </c>
      <c r="F139" s="289">
        <f t="shared" si="39"/>
        <v>210.42507800000001</v>
      </c>
      <c r="G139" s="289">
        <f t="shared" si="39"/>
        <v>15360.764949</v>
      </c>
      <c r="H139" s="132"/>
      <c r="I139" s="269">
        <f t="shared" ref="I139" si="45">((C139/C138)-1)*100</f>
        <v>2.1381327106763326</v>
      </c>
      <c r="J139" s="269">
        <f t="shared" ref="J139" si="46">((D139/D138)-1)*100</f>
        <v>3.3182036318789798</v>
      </c>
      <c r="K139" s="269">
        <f t="shared" ref="K139" si="47">((E139/E138)-1)*100</f>
        <v>-3.711824215552173</v>
      </c>
      <c r="L139" s="269">
        <f t="shared" ref="L139" si="48">((F139/F138)-1)*100</f>
        <v>1.0269956227012766</v>
      </c>
      <c r="M139" s="269">
        <f t="shared" ref="M139" si="49">((G139/G138)-1)*100</f>
        <v>2.4989878718991498</v>
      </c>
    </row>
    <row r="140" spans="2:13">
      <c r="B140" s="159">
        <v>2018</v>
      </c>
      <c r="C140" s="163">
        <f t="shared" si="39"/>
        <v>8792.3850589999893</v>
      </c>
      <c r="D140" s="163">
        <f t="shared" si="39"/>
        <v>6025.5665020000006</v>
      </c>
      <c r="E140" s="163">
        <f t="shared" si="39"/>
        <v>206.290132</v>
      </c>
      <c r="F140" s="163">
        <f t="shared" si="39"/>
        <v>211.865723</v>
      </c>
      <c r="G140" s="163">
        <f t="shared" si="39"/>
        <v>15236.107415999988</v>
      </c>
      <c r="H140" s="132"/>
      <c r="I140" s="169">
        <f t="shared" ref="I140" si="50">((C140/C139)-1)*100</f>
        <v>-1.5527599078835275</v>
      </c>
      <c r="J140" s="169">
        <f t="shared" ref="J140" si="51">((D140/D139)-1)*100</f>
        <v>0.15209197594823198</v>
      </c>
      <c r="K140" s="169">
        <f t="shared" ref="K140" si="52">((E140/E139)-1)*100</f>
        <v>1.6904702598328214</v>
      </c>
      <c r="L140" s="169">
        <f t="shared" ref="L140" si="53">((F140/F139)-1)*100</f>
        <v>0.68463560222606912</v>
      </c>
      <c r="M140" s="169">
        <f t="shared" ref="M140" si="54">((G140/G139)-1)*100</f>
        <v>-0.81153206506247022</v>
      </c>
    </row>
    <row r="141" spans="2:13">
      <c r="B141" s="170"/>
      <c r="C141" s="79"/>
      <c r="D141" s="79"/>
      <c r="E141" s="79"/>
      <c r="F141" s="79"/>
      <c r="G141" s="79"/>
    </row>
  </sheetData>
  <hyperlinks>
    <hyperlink ref="B4" location="Indice!A1" display="Indice!A1"/>
  </hyperlinks>
  <pageMargins left="0.7" right="0.7" top="0.75" bottom="0.75" header="0.3" footer="0.3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/>
  <dimension ref="A1:X55"/>
  <sheetViews>
    <sheetView workbookViewId="0">
      <selection activeCell="D2" sqref="D2"/>
    </sheetView>
  </sheetViews>
  <sheetFormatPr baseColWidth="10" defaultColWidth="11.42578125" defaultRowHeight="15"/>
  <cols>
    <col min="1" max="1" width="21.5703125" style="297" bestFit="1" customWidth="1"/>
    <col min="2" max="5" width="11.42578125" style="297"/>
    <col min="6" max="6" width="16.5703125" style="297" customWidth="1"/>
    <col min="7" max="8" width="10.140625" style="297" bestFit="1" customWidth="1"/>
    <col min="9" max="10" width="11.42578125" style="297"/>
    <col min="11" max="11" width="32.28515625" style="297" customWidth="1"/>
    <col min="12" max="12" width="11.42578125" style="297"/>
    <col min="13" max="13" width="14.42578125" style="297" bestFit="1" customWidth="1"/>
    <col min="14" max="19" width="11.42578125" style="297"/>
    <col min="20" max="20" width="15" style="297" bestFit="1" customWidth="1"/>
    <col min="21" max="16384" width="11.42578125" style="297"/>
  </cols>
  <sheetData>
    <row r="1" spans="1:22">
      <c r="A1" s="302" t="s">
        <v>222</v>
      </c>
      <c r="B1" s="302" t="s">
        <v>223</v>
      </c>
      <c r="C1" s="297">
        <v>1000</v>
      </c>
      <c r="E1" s="303"/>
      <c r="J1" s="297" t="s">
        <v>224</v>
      </c>
      <c r="L1" s="297">
        <v>100</v>
      </c>
      <c r="Q1" s="303"/>
      <c r="R1" s="303"/>
      <c r="V1" s="303"/>
    </row>
    <row r="2" spans="1:22">
      <c r="A2" s="297" t="s">
        <v>171</v>
      </c>
      <c r="B2" s="304">
        <v>3.6</v>
      </c>
      <c r="D2" s="297" t="str">
        <f t="shared" ref="D2:D20" si="0">CONCATENATE(A2," ",TEXT(B2,"0,0")," %")</f>
        <v>Andalucía 3,6 %</v>
      </c>
      <c r="E2" s="305"/>
      <c r="J2" s="297" t="s">
        <v>225</v>
      </c>
      <c r="K2" s="306">
        <v>39.516626663834089</v>
      </c>
      <c r="N2" s="297" t="str">
        <f t="shared" ref="N2:N20" si="1">CONCATENATE(A2," ",TEXT(K2,"0,0")," %")</f>
        <v>Andalucía 39,5 %</v>
      </c>
      <c r="P2" s="297" t="s">
        <v>171</v>
      </c>
      <c r="Q2" s="307">
        <v>12512.137088003599</v>
      </c>
      <c r="R2" s="297">
        <v>19150.831501000001</v>
      </c>
      <c r="S2" s="307">
        <v>31662.968589003576</v>
      </c>
      <c r="T2" s="297">
        <f t="shared" ref="T2:T20" si="2">Q2/S2</f>
        <v>0.39516626663834087</v>
      </c>
      <c r="V2" s="308"/>
    </row>
    <row r="3" spans="1:22">
      <c r="A3" s="297" t="s">
        <v>172</v>
      </c>
      <c r="B3" s="304">
        <v>1.6</v>
      </c>
      <c r="D3" s="297" t="str">
        <f t="shared" si="0"/>
        <v>Aragón 1,6 %</v>
      </c>
      <c r="E3" s="309"/>
      <c r="J3" s="297" t="s">
        <v>226</v>
      </c>
      <c r="K3" s="306">
        <v>55.595463902926113</v>
      </c>
      <c r="N3" s="297" t="str">
        <f t="shared" si="1"/>
        <v>Aragón 55,6 %</v>
      </c>
      <c r="P3" s="297" t="s">
        <v>172</v>
      </c>
      <c r="Q3" s="307">
        <v>9021.0864516342372</v>
      </c>
      <c r="R3" s="297">
        <v>7205.2129949999999</v>
      </c>
      <c r="S3" s="307">
        <v>16226.299446634237</v>
      </c>
      <c r="T3" s="297">
        <f t="shared" si="2"/>
        <v>0.55595463902926112</v>
      </c>
      <c r="V3" s="308"/>
    </row>
    <row r="4" spans="1:22">
      <c r="A4" s="297" t="s">
        <v>173</v>
      </c>
      <c r="B4" s="304">
        <v>1.1000000000000001</v>
      </c>
      <c r="D4" s="297" t="str">
        <f t="shared" si="0"/>
        <v>Asturias 1,1 %</v>
      </c>
      <c r="E4" s="309"/>
      <c r="J4" s="297" t="s">
        <v>227</v>
      </c>
      <c r="K4" s="306">
        <v>27.901522190897332</v>
      </c>
      <c r="N4" s="297" t="str">
        <f t="shared" si="1"/>
        <v>Asturias 27,9 %</v>
      </c>
      <c r="P4" s="297" t="s">
        <v>173</v>
      </c>
      <c r="Q4" s="307">
        <v>3679.0621871415788</v>
      </c>
      <c r="R4" s="297">
        <v>9506.8212280000007</v>
      </c>
      <c r="S4" s="307">
        <v>13185.883415141579</v>
      </c>
      <c r="T4" s="297">
        <f t="shared" si="2"/>
        <v>0.27901522190897332</v>
      </c>
      <c r="V4" s="308"/>
    </row>
    <row r="5" spans="1:22">
      <c r="A5" s="297" t="s">
        <v>174</v>
      </c>
      <c r="B5" s="304">
        <v>3.8</v>
      </c>
      <c r="D5" s="297" t="str">
        <f t="shared" si="0"/>
        <v>Islas Baleares 3,8 %</v>
      </c>
      <c r="E5" s="309"/>
      <c r="J5" s="297" t="s">
        <v>228</v>
      </c>
      <c r="K5" s="306">
        <v>3.0448471141939422</v>
      </c>
      <c r="N5" s="297" t="str">
        <f t="shared" si="1"/>
        <v>Islas Baleares 3,0 %</v>
      </c>
      <c r="P5" s="297" t="s">
        <v>200</v>
      </c>
      <c r="Q5" s="307">
        <v>130.536777</v>
      </c>
      <c r="R5" s="297">
        <v>4156.6005439999999</v>
      </c>
      <c r="S5" s="307">
        <v>4287.1373210000002</v>
      </c>
      <c r="T5" s="297">
        <f t="shared" si="2"/>
        <v>3.0448471141939423E-2</v>
      </c>
      <c r="V5" s="308"/>
    </row>
    <row r="6" spans="1:22">
      <c r="A6" s="297" t="s">
        <v>175</v>
      </c>
      <c r="B6" s="304">
        <v>3.5</v>
      </c>
      <c r="D6" s="297" t="str">
        <f t="shared" si="0"/>
        <v>Comunidad Valenciana 3,5 %</v>
      </c>
      <c r="E6" s="309"/>
      <c r="J6" s="297" t="s">
        <v>229</v>
      </c>
      <c r="K6" s="306">
        <v>20.903437987903857</v>
      </c>
      <c r="N6" s="297" t="str">
        <f t="shared" si="1"/>
        <v>Comunidad Valenciana 20,9 %</v>
      </c>
      <c r="P6" s="297" t="s">
        <v>230</v>
      </c>
      <c r="Q6" s="307">
        <v>3944.93513812121</v>
      </c>
      <c r="R6" s="297">
        <v>14927.248186000001</v>
      </c>
      <c r="S6" s="307">
        <v>18872.183324121212</v>
      </c>
      <c r="T6" s="297">
        <f t="shared" si="2"/>
        <v>0.20903437987903856</v>
      </c>
      <c r="V6" s="308"/>
    </row>
    <row r="7" spans="1:22">
      <c r="A7" s="297" t="s">
        <v>176</v>
      </c>
      <c r="B7" s="304">
        <v>1</v>
      </c>
      <c r="D7" s="297" t="str">
        <f t="shared" si="0"/>
        <v>Islas Canarias 1,0 %</v>
      </c>
      <c r="E7" s="309"/>
      <c r="J7" s="297" t="s">
        <v>231</v>
      </c>
      <c r="K7" s="306">
        <v>7.9935235036250276</v>
      </c>
      <c r="N7" s="297" t="str">
        <f t="shared" si="1"/>
        <v>Islas Canarias 8,0 %</v>
      </c>
      <c r="P7" s="297" t="s">
        <v>198</v>
      </c>
      <c r="Q7" s="307">
        <v>685.86180699999989</v>
      </c>
      <c r="R7" s="297">
        <v>7894.357</v>
      </c>
      <c r="S7" s="307">
        <v>8580.2188069999993</v>
      </c>
      <c r="T7" s="297">
        <f t="shared" si="2"/>
        <v>7.9935235036250274E-2</v>
      </c>
      <c r="V7" s="308"/>
    </row>
    <row r="8" spans="1:22">
      <c r="A8" s="297" t="s">
        <v>177</v>
      </c>
      <c r="B8" s="304">
        <v>-2.6</v>
      </c>
      <c r="D8" s="297" t="str">
        <f t="shared" si="0"/>
        <v>Cantabria -2,6 %</v>
      </c>
      <c r="E8" s="309"/>
      <c r="J8" s="297" t="s">
        <v>232</v>
      </c>
      <c r="K8" s="306">
        <v>35.185894872664157</v>
      </c>
      <c r="N8" s="297" t="str">
        <f t="shared" si="1"/>
        <v>Cantabria 35,2 %</v>
      </c>
      <c r="P8" s="297" t="s">
        <v>177</v>
      </c>
      <c r="Q8" s="307">
        <v>451.62973256401153</v>
      </c>
      <c r="R8" s="297">
        <v>831.92361800000003</v>
      </c>
      <c r="S8" s="307">
        <v>1283.5533505640115</v>
      </c>
      <c r="T8" s="297">
        <f t="shared" si="2"/>
        <v>0.35185894872664158</v>
      </c>
      <c r="V8" s="308"/>
    </row>
    <row r="9" spans="1:22">
      <c r="A9" s="297" t="s">
        <v>233</v>
      </c>
      <c r="B9" s="304">
        <v>-0.7</v>
      </c>
      <c r="D9" s="297" t="str">
        <f t="shared" si="0"/>
        <v>Castilla La-Mancha -0,7 %</v>
      </c>
      <c r="E9" s="309"/>
      <c r="J9" s="297" t="s">
        <v>234</v>
      </c>
      <c r="K9" s="306">
        <v>53.36055676353719</v>
      </c>
      <c r="N9" s="297" t="str">
        <f t="shared" si="1"/>
        <v>Castilla La-Mancha 53,4 %</v>
      </c>
      <c r="P9" s="297" t="s">
        <v>235</v>
      </c>
      <c r="Q9" s="307">
        <v>11984.554688584501</v>
      </c>
      <c r="R9" s="297">
        <v>10475.021102000001</v>
      </c>
      <c r="S9" s="307">
        <v>22459.575790584502</v>
      </c>
      <c r="T9" s="297">
        <f t="shared" si="2"/>
        <v>0.53360556763537192</v>
      </c>
      <c r="V9" s="308"/>
    </row>
    <row r="10" spans="1:22">
      <c r="A10" s="297" t="s">
        <v>236</v>
      </c>
      <c r="B10" s="304">
        <v>1.4</v>
      </c>
      <c r="D10" s="297" t="str">
        <f t="shared" si="0"/>
        <v>Castilla León 1,4 %</v>
      </c>
      <c r="E10" s="309"/>
      <c r="J10" s="297" t="s">
        <v>237</v>
      </c>
      <c r="K10" s="306">
        <v>70.767073149431496</v>
      </c>
      <c r="N10" s="297" t="str">
        <f t="shared" si="1"/>
        <v>Castilla León 70,8 %</v>
      </c>
      <c r="P10" s="297" t="s">
        <v>206</v>
      </c>
      <c r="Q10" s="307">
        <v>23454.558463677244</v>
      </c>
      <c r="R10" s="297">
        <v>9688.7628860000004</v>
      </c>
      <c r="S10" s="307">
        <v>33143.321349677244</v>
      </c>
      <c r="T10" s="297">
        <f t="shared" si="2"/>
        <v>0.70767073149431503</v>
      </c>
      <c r="V10" s="308"/>
    </row>
    <row r="11" spans="1:22">
      <c r="A11" s="297" t="s">
        <v>178</v>
      </c>
      <c r="B11" s="304">
        <v>2.1</v>
      </c>
      <c r="D11" s="297" t="str">
        <f t="shared" si="0"/>
        <v>Cataluña 2,1 %</v>
      </c>
      <c r="E11" s="309"/>
      <c r="J11" s="297" t="s">
        <v>238</v>
      </c>
      <c r="K11" s="306">
        <v>21.178329867737578</v>
      </c>
      <c r="N11" s="297" t="str">
        <f t="shared" si="1"/>
        <v>Cataluña 21,2 %</v>
      </c>
      <c r="P11" s="297" t="s">
        <v>178</v>
      </c>
      <c r="Q11" s="307">
        <v>8762.9182819962207</v>
      </c>
      <c r="R11" s="297">
        <v>32613.896305000002</v>
      </c>
      <c r="S11" s="307">
        <v>41376.814586996225</v>
      </c>
      <c r="T11" s="297">
        <f t="shared" si="2"/>
        <v>0.21178329867737578</v>
      </c>
      <c r="V11" s="308"/>
    </row>
    <row r="12" spans="1:22">
      <c r="A12" s="297" t="s">
        <v>179</v>
      </c>
      <c r="B12" s="304">
        <v>-3.2</v>
      </c>
      <c r="D12" s="297" t="str">
        <f t="shared" si="0"/>
        <v>Ceuta -3,2 %</v>
      </c>
      <c r="E12" s="309"/>
      <c r="J12" s="297" t="s">
        <v>239</v>
      </c>
      <c r="K12" s="306">
        <v>0</v>
      </c>
      <c r="N12" s="297" t="str">
        <f t="shared" si="1"/>
        <v>Ceuta 0,0 %</v>
      </c>
      <c r="P12" s="297" t="s">
        <v>179</v>
      </c>
      <c r="Q12" s="307">
        <v>0</v>
      </c>
      <c r="R12" s="297">
        <v>212.25299999999999</v>
      </c>
      <c r="S12" s="307">
        <v>212.25299999999999</v>
      </c>
      <c r="T12" s="297">
        <f t="shared" si="2"/>
        <v>0</v>
      </c>
      <c r="V12" s="308"/>
    </row>
    <row r="13" spans="1:22">
      <c r="A13" s="297" t="s">
        <v>180</v>
      </c>
      <c r="B13" s="304">
        <v>3.7</v>
      </c>
      <c r="D13" s="297" t="str">
        <f t="shared" si="0"/>
        <v>Extremadura 3,7 %</v>
      </c>
      <c r="E13" s="309"/>
      <c r="J13" s="297" t="s">
        <v>240</v>
      </c>
      <c r="K13" s="306">
        <v>29.140127838603242</v>
      </c>
      <c r="N13" s="297" t="str">
        <f t="shared" si="1"/>
        <v>Extremadura 29,1 %</v>
      </c>
      <c r="P13" s="297" t="s">
        <v>180</v>
      </c>
      <c r="Q13" s="307">
        <v>6257.3036586996022</v>
      </c>
      <c r="R13" s="297">
        <v>15215.847362999999</v>
      </c>
      <c r="S13" s="307">
        <v>21473.151021699603</v>
      </c>
      <c r="T13" s="297">
        <f t="shared" si="2"/>
        <v>0.29140127838603241</v>
      </c>
      <c r="V13" s="308"/>
    </row>
    <row r="14" spans="1:22">
      <c r="A14" s="297" t="s">
        <v>181</v>
      </c>
      <c r="B14" s="304">
        <v>-0.7</v>
      </c>
      <c r="D14" s="297" t="str">
        <f t="shared" si="0"/>
        <v>Galicia -0,7 %</v>
      </c>
      <c r="E14" s="309"/>
      <c r="J14" s="297" t="s">
        <v>241</v>
      </c>
      <c r="K14" s="306">
        <v>60.710836066744719</v>
      </c>
      <c r="N14" s="297" t="str">
        <f t="shared" si="1"/>
        <v>Galicia 60,7 %</v>
      </c>
      <c r="P14" s="297" t="s">
        <v>181</v>
      </c>
      <c r="Q14" s="307">
        <v>18884.982135007725</v>
      </c>
      <c r="R14" s="297">
        <v>12221.461719999999</v>
      </c>
      <c r="S14" s="307">
        <v>31106.443855007725</v>
      </c>
      <c r="T14" s="297">
        <f t="shared" si="2"/>
        <v>0.60710836066744722</v>
      </c>
      <c r="V14" s="308"/>
    </row>
    <row r="15" spans="1:22">
      <c r="A15" s="297" t="s">
        <v>182</v>
      </c>
      <c r="B15" s="304">
        <v>1.4</v>
      </c>
      <c r="D15" s="297" t="str">
        <f t="shared" si="0"/>
        <v>La Rioja 1,4 %</v>
      </c>
      <c r="E15" s="309"/>
      <c r="J15" s="297" t="s">
        <v>242</v>
      </c>
      <c r="K15" s="306">
        <v>85.002784931293903</v>
      </c>
      <c r="N15" s="297" t="str">
        <f t="shared" si="1"/>
        <v>La Rioja 85,0 %</v>
      </c>
      <c r="P15" s="297" t="s">
        <v>182</v>
      </c>
      <c r="Q15" s="307">
        <v>1243.5469223941684</v>
      </c>
      <c r="R15" s="297">
        <v>219.40152499999999</v>
      </c>
      <c r="S15" s="307">
        <v>1462.9484473941684</v>
      </c>
      <c r="T15" s="297">
        <f t="shared" si="2"/>
        <v>0.85002784931293907</v>
      </c>
      <c r="V15" s="308"/>
    </row>
    <row r="16" spans="1:22">
      <c r="A16" s="297" t="s">
        <v>183</v>
      </c>
      <c r="B16" s="304">
        <v>1.4</v>
      </c>
      <c r="D16" s="297" t="str">
        <f t="shared" si="0"/>
        <v>Madrid 1,4 %</v>
      </c>
      <c r="E16" s="309"/>
      <c r="J16" s="297" t="s">
        <v>243</v>
      </c>
      <c r="K16" s="306">
        <v>43.538268196838295</v>
      </c>
      <c r="N16" s="297" t="str">
        <f t="shared" si="1"/>
        <v>Madrid 43,5 %</v>
      </c>
      <c r="P16" s="297" t="s">
        <v>183</v>
      </c>
      <c r="Q16" s="307">
        <v>567.88840100601954</v>
      </c>
      <c r="R16" s="297">
        <v>736.45470799999998</v>
      </c>
      <c r="S16" s="307">
        <v>1304.3431090060194</v>
      </c>
      <c r="T16" s="297">
        <f t="shared" si="2"/>
        <v>0.43538268196838292</v>
      </c>
      <c r="V16" s="308"/>
    </row>
    <row r="17" spans="1:24">
      <c r="A17" s="297" t="s">
        <v>184</v>
      </c>
      <c r="B17" s="304">
        <v>1.7</v>
      </c>
      <c r="D17" s="297" t="str">
        <f t="shared" si="0"/>
        <v>Melilla 1,7 %</v>
      </c>
      <c r="E17" s="309"/>
      <c r="J17" s="297" t="s">
        <v>244</v>
      </c>
      <c r="K17" s="306">
        <v>3.9946508569224881E-2</v>
      </c>
      <c r="N17" s="297" t="str">
        <f t="shared" si="1"/>
        <v>Melilla 0,0 %</v>
      </c>
      <c r="P17" s="297" t="s">
        <v>184</v>
      </c>
      <c r="Q17" s="307">
        <v>8.3833000000000005E-2</v>
      </c>
      <c r="R17" s="297">
        <v>209.779314</v>
      </c>
      <c r="S17" s="307">
        <v>209.863147</v>
      </c>
      <c r="T17" s="297">
        <f t="shared" si="2"/>
        <v>3.9946508569224881E-4</v>
      </c>
      <c r="V17" s="308"/>
    </row>
    <row r="18" spans="1:24">
      <c r="A18" s="297" t="s">
        <v>185</v>
      </c>
      <c r="B18" s="304">
        <v>5.2</v>
      </c>
      <c r="D18" s="297" t="str">
        <f t="shared" si="0"/>
        <v>Murcia 5,2 %</v>
      </c>
      <c r="E18" s="309"/>
      <c r="J18" s="297" t="s">
        <v>245</v>
      </c>
      <c r="K18" s="306">
        <v>28.57307908312437</v>
      </c>
      <c r="N18" s="297" t="str">
        <f t="shared" si="1"/>
        <v>Murcia 28,6 %</v>
      </c>
      <c r="P18" s="297" t="s">
        <v>185</v>
      </c>
      <c r="Q18" s="307">
        <v>1532.3341052741418</v>
      </c>
      <c r="R18" s="297">
        <v>3830.5254619999996</v>
      </c>
      <c r="S18" s="307">
        <v>5362.8595672741412</v>
      </c>
      <c r="T18" s="297">
        <f t="shared" si="2"/>
        <v>0.2857307908312437</v>
      </c>
      <c r="V18" s="308"/>
    </row>
    <row r="19" spans="1:24">
      <c r="A19" s="297" t="s">
        <v>186</v>
      </c>
      <c r="B19" s="304">
        <v>1.2</v>
      </c>
      <c r="D19" s="297" t="str">
        <f t="shared" si="0"/>
        <v>Navarra 1,2 %</v>
      </c>
      <c r="E19" s="309"/>
      <c r="J19" s="297" t="s">
        <v>246</v>
      </c>
      <c r="K19" s="306">
        <v>77.370951108810061</v>
      </c>
      <c r="N19" s="297" t="str">
        <f t="shared" si="1"/>
        <v>Navarra 77,4 %</v>
      </c>
      <c r="P19" s="297" t="s">
        <v>186</v>
      </c>
      <c r="Q19" s="307">
        <v>3691.8332881775964</v>
      </c>
      <c r="R19" s="297">
        <v>1079.767985</v>
      </c>
      <c r="S19" s="307">
        <v>4771.6012731775963</v>
      </c>
      <c r="T19" s="297">
        <f t="shared" si="2"/>
        <v>0.7737095110881006</v>
      </c>
      <c r="V19" s="308"/>
    </row>
    <row r="20" spans="1:24">
      <c r="A20" s="297" t="s">
        <v>187</v>
      </c>
      <c r="B20" s="304">
        <v>0.6</v>
      </c>
      <c r="D20" s="297" t="str">
        <f t="shared" si="0"/>
        <v>País Vasco 0,6 %</v>
      </c>
      <c r="E20" s="309"/>
      <c r="J20" s="297" t="s">
        <v>247</v>
      </c>
      <c r="K20" s="306">
        <v>15.28845316006881</v>
      </c>
      <c r="N20" s="297" t="str">
        <f t="shared" si="1"/>
        <v>País Vasco 15,3 %</v>
      </c>
      <c r="P20" s="297" t="s">
        <v>187</v>
      </c>
      <c r="Q20" s="307">
        <v>944.42903662817207</v>
      </c>
      <c r="R20" s="297">
        <v>5232.9718210000001</v>
      </c>
      <c r="S20" s="307">
        <v>6177.4008576281722</v>
      </c>
      <c r="T20" s="297">
        <f t="shared" si="2"/>
        <v>0.1528845316006881</v>
      </c>
      <c r="V20" s="308"/>
    </row>
    <row r="21" spans="1:24">
      <c r="B21" s="310"/>
      <c r="P21" s="307">
        <v>0</v>
      </c>
      <c r="Q21" s="297">
        <v>0</v>
      </c>
      <c r="R21" s="307">
        <v>263158.82025891001</v>
      </c>
      <c r="T21" s="304"/>
      <c r="U21" s="304"/>
      <c r="V21" s="304"/>
      <c r="W21" s="304"/>
    </row>
    <row r="22" spans="1:24">
      <c r="N22" s="304"/>
      <c r="O22" s="304"/>
      <c r="P22" s="304"/>
      <c r="Q22" s="304"/>
      <c r="R22" s="304"/>
      <c r="S22" s="304"/>
      <c r="T22" s="304"/>
      <c r="U22" s="304"/>
      <c r="V22" s="304"/>
      <c r="W22" s="304"/>
    </row>
    <row r="23" spans="1:24">
      <c r="B23" s="310"/>
      <c r="N23" s="304"/>
      <c r="O23" s="304"/>
      <c r="P23" s="304"/>
      <c r="Q23" s="304"/>
      <c r="R23" s="304"/>
      <c r="S23" s="304"/>
      <c r="T23" s="304"/>
      <c r="U23" s="304"/>
      <c r="V23" s="304"/>
      <c r="W23" s="304"/>
    </row>
    <row r="24" spans="1:24">
      <c r="A24" s="307">
        <v>-3</v>
      </c>
      <c r="B24" s="298"/>
      <c r="C24" s="297" t="str">
        <f xml:space="preserve"> "&lt;  " &amp; ROUND(A24,0) &amp; " %"</f>
        <v>&lt;  -3 %</v>
      </c>
      <c r="E24" s="311"/>
      <c r="K24" s="307">
        <v>20</v>
      </c>
      <c r="L24" s="298"/>
      <c r="M24" s="297" t="str">
        <f xml:space="preserve"> "&lt;  " &amp; ROUND(K24,0) &amp; " %"</f>
        <v>&lt;  20 %</v>
      </c>
      <c r="N24" s="304"/>
      <c r="O24" s="304">
        <f>PERCENTILE(K2:K20,0.25)</f>
        <v>18.095945573986334</v>
      </c>
      <c r="P24" s="304"/>
      <c r="Q24" s="304"/>
      <c r="R24" s="304"/>
      <c r="S24" s="304"/>
      <c r="T24" s="304"/>
      <c r="U24" s="304"/>
      <c r="V24" s="304"/>
      <c r="W24" s="304"/>
      <c r="X24" s="312"/>
    </row>
    <row r="25" spans="1:24">
      <c r="A25" s="307">
        <v>0</v>
      </c>
      <c r="B25" s="299"/>
      <c r="C25" s="297" t="str">
        <f>"de " &amp; TEXT(A24,"0,0")&amp; " a " &amp; TEXT(A25,"0,0") &amp; " %"</f>
        <v>de -3,0 a 0,0 %</v>
      </c>
      <c r="E25" s="311"/>
      <c r="K25" s="307">
        <v>30</v>
      </c>
      <c r="L25" s="299"/>
      <c r="M25" s="297" t="str">
        <f>TEXT(K24,"0")&amp;" a "&amp;TEXT(K25,"0")&amp;" %"</f>
        <v>20 a 30 %</v>
      </c>
      <c r="N25" s="304"/>
      <c r="O25" s="304">
        <f>PERCENTILE(K3:K21,0.5)</f>
        <v>28.856603460863806</v>
      </c>
      <c r="P25" s="304"/>
      <c r="Q25" s="304"/>
      <c r="R25" s="304"/>
      <c r="S25" s="304"/>
      <c r="T25" s="304"/>
      <c r="U25" s="304"/>
      <c r="V25" s="304"/>
      <c r="W25" s="304"/>
      <c r="X25" s="312"/>
    </row>
    <row r="26" spans="1:24">
      <c r="A26" s="307">
        <v>2</v>
      </c>
      <c r="B26" s="300"/>
      <c r="C26" s="297" t="str">
        <f>"de " &amp; TEXT(A25,"0,0")&amp; " a " &amp; TEXT(A26,"0,0") &amp; " %"</f>
        <v>de 0,0 a 2,0 %</v>
      </c>
      <c r="E26" s="311"/>
      <c r="K26" s="307">
        <v>60</v>
      </c>
      <c r="L26" s="300"/>
      <c r="M26" s="297" t="str">
        <f>TEXT(K25,"0")&amp;" a "&amp;TEXT(K26,"0")&amp;" %"</f>
        <v>30 a 60 %</v>
      </c>
      <c r="N26" s="304"/>
      <c r="O26" s="304">
        <f>PERCENTILE(K4:K22,0.75)</f>
        <v>53.36055676353719</v>
      </c>
      <c r="P26" s="304"/>
      <c r="Q26" s="304"/>
      <c r="R26" s="304"/>
      <c r="S26" s="304"/>
      <c r="T26" s="304"/>
      <c r="U26" s="304"/>
      <c r="V26" s="304"/>
      <c r="W26" s="304"/>
      <c r="X26" s="312"/>
    </row>
    <row r="27" spans="1:24">
      <c r="A27" s="307"/>
      <c r="B27" s="301"/>
      <c r="C27" s="297" t="str">
        <f>" &gt; " &amp; TEXT(A26,"0,0") &amp; " %"</f>
        <v xml:space="preserve"> &gt; 2,0 %</v>
      </c>
      <c r="E27" s="311"/>
      <c r="K27" s="307"/>
      <c r="L27" s="301"/>
      <c r="M27" s="297" t="str">
        <f>" &gt; " &amp; TEXT(K26,"0") &amp; " %"</f>
        <v xml:space="preserve"> &gt; 60 %</v>
      </c>
      <c r="N27" s="304"/>
      <c r="O27" s="304"/>
      <c r="P27" s="304"/>
      <c r="Q27" s="304"/>
      <c r="R27" s="304"/>
      <c r="S27" s="304"/>
      <c r="T27" s="304"/>
      <c r="U27" s="304"/>
      <c r="V27" s="304"/>
      <c r="W27" s="304"/>
    </row>
    <row r="28" spans="1:24">
      <c r="E28" s="311"/>
      <c r="N28" s="304"/>
      <c r="O28" s="304"/>
      <c r="P28" s="304"/>
      <c r="Q28" s="304"/>
      <c r="R28" s="304"/>
      <c r="S28" s="304"/>
      <c r="T28" s="304"/>
      <c r="U28" s="304"/>
      <c r="V28" s="304"/>
      <c r="W28" s="304"/>
    </row>
    <row r="29" spans="1:24">
      <c r="A29" s="302"/>
      <c r="B29" s="302"/>
      <c r="N29" s="304"/>
      <c r="O29" s="304"/>
      <c r="P29" s="304"/>
      <c r="Q29" s="304"/>
      <c r="R29" s="304"/>
      <c r="S29" s="304"/>
      <c r="T29" s="304"/>
      <c r="U29" s="304"/>
      <c r="V29" s="304"/>
      <c r="W29" s="304"/>
    </row>
    <row r="30" spans="1:24">
      <c r="A30" s="297" t="s">
        <v>248</v>
      </c>
      <c r="B30" s="304">
        <f>MAX(B2:B20)</f>
        <v>5.2</v>
      </c>
      <c r="G30" s="303"/>
      <c r="H30" s="303"/>
      <c r="N30" s="304"/>
      <c r="O30" s="304"/>
      <c r="P30" s="304"/>
      <c r="Q30" s="304"/>
      <c r="R30" s="304"/>
      <c r="S30" s="304"/>
      <c r="T30" s="304"/>
      <c r="U30" s="304"/>
      <c r="V30" s="304"/>
      <c r="W30" s="304"/>
    </row>
    <row r="31" spans="1:24">
      <c r="A31" s="297" t="s">
        <v>249</v>
      </c>
      <c r="B31" s="313">
        <f>MIN(B2:B20)</f>
        <v>-3.2</v>
      </c>
      <c r="C31" s="314"/>
      <c r="G31" s="315"/>
      <c r="H31" s="315"/>
    </row>
    <row r="32" spans="1:24">
      <c r="B32" s="297">
        <f>(B30-B31)/4</f>
        <v>2.1</v>
      </c>
      <c r="C32" s="313"/>
      <c r="G32" s="315"/>
      <c r="H32" s="315"/>
      <c r="J32" s="316"/>
      <c r="L32" s="317"/>
    </row>
    <row r="33" spans="2:17">
      <c r="C33" s="313"/>
      <c r="G33" s="315"/>
      <c r="H33" s="315"/>
      <c r="J33" s="316"/>
      <c r="L33" s="317"/>
    </row>
    <row r="34" spans="2:17">
      <c r="B34" s="307">
        <f>+B30-B32</f>
        <v>3.1</v>
      </c>
      <c r="C34" s="313">
        <f>+B34-B32</f>
        <v>1</v>
      </c>
      <c r="D34" s="307">
        <f>+C34-B32</f>
        <v>-1.1000000000000001</v>
      </c>
      <c r="G34" s="315"/>
      <c r="H34" s="315"/>
      <c r="J34" s="316"/>
      <c r="L34" s="317"/>
    </row>
    <row r="35" spans="2:17">
      <c r="C35" s="313"/>
      <c r="G35" s="315"/>
      <c r="H35" s="315"/>
      <c r="J35" s="316"/>
      <c r="L35" s="317"/>
    </row>
    <row r="36" spans="2:17">
      <c r="C36" s="313"/>
      <c r="G36" s="315"/>
      <c r="H36" s="315"/>
      <c r="J36" s="316"/>
      <c r="L36" s="317"/>
    </row>
    <row r="37" spans="2:17">
      <c r="C37" s="313"/>
      <c r="G37" s="315"/>
      <c r="H37" s="315"/>
      <c r="J37" s="316"/>
      <c r="L37" s="317"/>
    </row>
    <row r="38" spans="2:17">
      <c r="C38" s="313"/>
      <c r="G38" s="315"/>
      <c r="H38" s="315"/>
      <c r="J38" s="316"/>
      <c r="L38" s="317"/>
    </row>
    <row r="39" spans="2:17">
      <c r="C39" s="313"/>
      <c r="G39" s="315"/>
      <c r="H39" s="315"/>
      <c r="J39" s="316"/>
      <c r="L39" s="317"/>
    </row>
    <row r="40" spans="2:17">
      <c r="C40" s="313"/>
      <c r="G40" s="315"/>
      <c r="H40" s="315"/>
      <c r="J40" s="316"/>
      <c r="L40" s="317"/>
    </row>
    <row r="41" spans="2:17">
      <c r="C41" s="313"/>
      <c r="G41" s="315"/>
      <c r="H41" s="315"/>
      <c r="J41" s="316"/>
      <c r="L41" s="317"/>
      <c r="Q41" s="316"/>
    </row>
    <row r="42" spans="2:17">
      <c r="C42" s="313"/>
      <c r="G42" s="315"/>
      <c r="H42" s="315"/>
      <c r="J42" s="316"/>
      <c r="L42" s="317"/>
    </row>
    <row r="43" spans="2:17">
      <c r="C43" s="313"/>
      <c r="G43" s="315"/>
      <c r="H43" s="315"/>
      <c r="J43" s="316"/>
      <c r="K43" s="318"/>
      <c r="L43" s="317"/>
    </row>
    <row r="44" spans="2:17">
      <c r="C44" s="313"/>
      <c r="G44" s="315"/>
      <c r="H44" s="315"/>
      <c r="J44" s="316"/>
      <c r="K44" s="318"/>
      <c r="L44" s="317"/>
    </row>
    <row r="45" spans="2:17">
      <c r="C45" s="313"/>
      <c r="G45" s="315"/>
      <c r="H45" s="315"/>
      <c r="J45" s="316"/>
      <c r="K45" s="318"/>
      <c r="L45" s="317"/>
    </row>
    <row r="46" spans="2:17">
      <c r="C46" s="313"/>
      <c r="G46" s="315"/>
      <c r="H46" s="315"/>
      <c r="J46" s="316"/>
      <c r="K46" s="318"/>
      <c r="L46" s="317"/>
    </row>
    <row r="47" spans="2:17">
      <c r="C47" s="313"/>
      <c r="G47" s="315"/>
      <c r="H47" s="315"/>
      <c r="J47" s="316"/>
      <c r="K47" s="314"/>
      <c r="L47" s="314"/>
    </row>
    <row r="48" spans="2:17">
      <c r="C48" s="313"/>
      <c r="H48" s="315"/>
      <c r="J48" s="316"/>
      <c r="K48" s="314"/>
      <c r="L48" s="314"/>
    </row>
    <row r="49" spans="1:12">
      <c r="A49" s="318"/>
      <c r="C49" s="313"/>
      <c r="H49" s="315"/>
      <c r="J49" s="316"/>
      <c r="K49" s="318"/>
      <c r="L49" s="317"/>
    </row>
    <row r="50" spans="1:12">
      <c r="A50" s="318"/>
      <c r="C50" s="313"/>
      <c r="H50" s="315"/>
      <c r="J50" s="316"/>
      <c r="K50" s="318"/>
      <c r="L50" s="317"/>
    </row>
    <row r="51" spans="1:12">
      <c r="A51" s="318"/>
      <c r="B51" s="317"/>
      <c r="C51" s="317"/>
      <c r="J51" s="316"/>
      <c r="K51" s="318"/>
      <c r="L51" s="317"/>
    </row>
    <row r="52" spans="1:12">
      <c r="A52" s="314"/>
      <c r="B52" s="319"/>
      <c r="C52" s="314"/>
      <c r="J52" s="316"/>
      <c r="K52" s="316"/>
      <c r="L52" s="316"/>
    </row>
    <row r="53" spans="1:12">
      <c r="A53" s="314"/>
      <c r="B53" s="319"/>
      <c r="C53" s="314"/>
      <c r="J53" s="316"/>
    </row>
    <row r="54" spans="1:12">
      <c r="B54" s="310"/>
    </row>
    <row r="55" spans="1:12">
      <c r="B55" s="310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C1:L19"/>
  <sheetViews>
    <sheetView showGridLines="0" showRowColHeaders="0" topLeftCell="A2" workbookViewId="0"/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6.42578125" customWidth="1"/>
  </cols>
  <sheetData>
    <row r="1" spans="3:12" ht="0.6" customHeight="1"/>
    <row r="2" spans="3:12" ht="21" customHeight="1">
      <c r="L2" s="46" t="s">
        <v>30</v>
      </c>
    </row>
    <row r="3" spans="3:12" ht="15" customHeight="1">
      <c r="L3" s="78" t="s">
        <v>302</v>
      </c>
    </row>
    <row r="4" spans="3:12" ht="19.899999999999999" customHeight="1">
      <c r="C4" s="4" t="str">
        <f>Indice!C4</f>
        <v>Demanda de energía eléctrica</v>
      </c>
    </row>
    <row r="5" spans="3:12" ht="12.6" customHeight="1"/>
    <row r="7" spans="3:12">
      <c r="C7" s="353" t="s">
        <v>285</v>
      </c>
      <c r="E7" s="96"/>
      <c r="F7" s="94" t="s">
        <v>205</v>
      </c>
      <c r="G7" s="95"/>
      <c r="H7" s="95"/>
      <c r="I7" s="343" t="s">
        <v>167</v>
      </c>
    </row>
    <row r="8" spans="3:12">
      <c r="C8" s="353"/>
      <c r="E8" s="97"/>
      <c r="F8" s="98" t="s">
        <v>29</v>
      </c>
      <c r="G8" s="98" t="s">
        <v>24</v>
      </c>
      <c r="H8" s="98" t="s">
        <v>25</v>
      </c>
      <c r="I8" s="99" t="s">
        <v>128</v>
      </c>
    </row>
    <row r="9" spans="3:12">
      <c r="C9" s="353"/>
      <c r="E9" s="100">
        <v>2009</v>
      </c>
      <c r="F9" s="101">
        <f>+'Data 1'!D56</f>
        <v>-4.4323103303781197</v>
      </c>
      <c r="G9" s="101">
        <f>+'Data 1'!E56</f>
        <v>-0.67228241373440412</v>
      </c>
      <c r="H9" s="101">
        <f>+'Data 1'!F56</f>
        <v>1.098150471213299</v>
      </c>
      <c r="I9" s="101">
        <f>+'Data 1'!G56</f>
        <v>-4.8581783878570262</v>
      </c>
      <c r="K9" s="87"/>
    </row>
    <row r="10" spans="3:12">
      <c r="E10" s="100">
        <v>2010</v>
      </c>
      <c r="F10" s="101">
        <f>+'Data 1'!D57</f>
        <v>2.9799084133037557</v>
      </c>
      <c r="G10" s="101">
        <f>+'Data 1'!E57</f>
        <v>0.19966071809356389</v>
      </c>
      <c r="H10" s="101">
        <f>+'Data 1'!F57</f>
        <v>0.37961347632440301</v>
      </c>
      <c r="I10" s="101">
        <f>+'Data 1'!G57</f>
        <v>2.400634218885811</v>
      </c>
      <c r="K10" s="87"/>
    </row>
    <row r="11" spans="3:12">
      <c r="E11" s="100">
        <v>2011</v>
      </c>
      <c r="F11" s="101">
        <f>+'Data 1'!D58</f>
        <v>-2.0473336951949861</v>
      </c>
      <c r="G11" s="101">
        <f>+'Data 1'!E58</f>
        <v>1.3518389180399937</v>
      </c>
      <c r="H11" s="101">
        <f>+'Data 1'!F58</f>
        <v>-0.89043427571845468</v>
      </c>
      <c r="I11" s="101">
        <f>+'Data 1'!G58</f>
        <v>-2.5087383375165251</v>
      </c>
      <c r="K11" s="87"/>
    </row>
    <row r="12" spans="3:12">
      <c r="E12" s="100">
        <v>2012</v>
      </c>
      <c r="F12" s="101">
        <f>+'Data 1'!D59</f>
        <v>-1.2867421870957019</v>
      </c>
      <c r="G12" s="101">
        <f>+'Data 1'!E59</f>
        <v>-0.27523301080143447</v>
      </c>
      <c r="H12" s="101">
        <f>+'Data 1'!F59</f>
        <v>0.68949173000316666</v>
      </c>
      <c r="I12" s="101">
        <f>+'Data 1'!G59</f>
        <v>-1.7050793571078193</v>
      </c>
      <c r="K12" s="87"/>
    </row>
    <row r="13" spans="3:12">
      <c r="E13" s="100">
        <v>2013</v>
      </c>
      <c r="F13" s="101">
        <f>+'Data 1'!D60</f>
        <v>-2.3040840655225825</v>
      </c>
      <c r="G13" s="101">
        <f>+'Data 1'!E60</f>
        <v>0.19281581100265566</v>
      </c>
      <c r="H13" s="101">
        <f>+'Data 1'!F60</f>
        <v>-0.27206283069688419</v>
      </c>
      <c r="I13" s="101">
        <f>+'Data 1'!G60</f>
        <v>-2.2228217045758392</v>
      </c>
      <c r="K13" s="87"/>
    </row>
    <row r="14" spans="3:12">
      <c r="E14" s="100">
        <v>2014</v>
      </c>
      <c r="F14" s="101">
        <f>+'Data 1'!D61</f>
        <v>-1.1165703303855801</v>
      </c>
      <c r="G14" s="101">
        <f>+'Data 1'!E61</f>
        <v>-3.0730600920070295E-3</v>
      </c>
      <c r="H14" s="101">
        <f>+'Data 1'!F61</f>
        <v>-0.98836652267776381</v>
      </c>
      <c r="I14" s="101">
        <f>+'Data 1'!G61</f>
        <v>-0.1257412732204144</v>
      </c>
      <c r="K14" s="87"/>
    </row>
    <row r="15" spans="3:12">
      <c r="E15" s="100">
        <v>2015</v>
      </c>
      <c r="F15" s="101">
        <f>+'Data 1'!D62</f>
        <v>1.9720720160641081</v>
      </c>
      <c r="G15" s="101">
        <f>+'Data 1'!E62</f>
        <v>-6.0843878812311125E-2</v>
      </c>
      <c r="H15" s="101">
        <f>+'Data 1'!F62</f>
        <v>0.35936597688595029</v>
      </c>
      <c r="I15" s="101">
        <f>+'Data 1'!G62</f>
        <v>1.6870463613417597</v>
      </c>
      <c r="K15" s="87"/>
    </row>
    <row r="16" spans="3:12">
      <c r="E16" s="100">
        <v>2016</v>
      </c>
      <c r="F16" s="101">
        <f>+'Data 1'!D63</f>
        <v>0.68954404924408408</v>
      </c>
      <c r="G16" s="101">
        <f>+'Data 1'!E63</f>
        <v>0.58438696235036947</v>
      </c>
      <c r="H16" s="101">
        <f>+'Data 1'!F63</f>
        <v>9.2093590159092464E-2</v>
      </c>
      <c r="I16" s="101">
        <f>+'Data 1'!G63</f>
        <v>1.3063496734622149E-2</v>
      </c>
      <c r="K16" s="87"/>
    </row>
    <row r="17" spans="5:11">
      <c r="E17" s="100">
        <v>2017</v>
      </c>
      <c r="F17" s="101">
        <f>+'Data 1'!D64</f>
        <v>1.1320558128334435</v>
      </c>
      <c r="G17" s="101">
        <f>+'Data 1'!E64</f>
        <v>-0.34214636765030892</v>
      </c>
      <c r="H17" s="101">
        <f>+'Data 1'!F64</f>
        <v>-0.16648553520739462</v>
      </c>
      <c r="I17" s="101">
        <f>+'Data 1'!G64</f>
        <v>1.640687715691147</v>
      </c>
      <c r="K17" s="87"/>
    </row>
    <row r="18" spans="5:11">
      <c r="E18" s="128">
        <v>2018</v>
      </c>
      <c r="F18" s="276">
        <f>+'Data 1'!D65</f>
        <v>0.41852238552129162</v>
      </c>
      <c r="G18" s="276">
        <f>+'Data 1'!E65</f>
        <v>-0.10859793289856867</v>
      </c>
      <c r="H18" s="276">
        <f>+'Data 1'!F65</f>
        <v>0.18776097026729222</v>
      </c>
      <c r="I18" s="276">
        <f>+'Data 1'!G65</f>
        <v>0.33935934815256807</v>
      </c>
      <c r="K18" s="87"/>
    </row>
    <row r="19" spans="5:11">
      <c r="E19" s="270"/>
      <c r="F19" s="275"/>
      <c r="G19" s="275"/>
      <c r="H19" s="275"/>
      <c r="I19" s="275"/>
    </row>
  </sheetData>
  <mergeCells count="1">
    <mergeCell ref="C7:C9"/>
  </mergeCells>
  <hyperlinks>
    <hyperlink ref="C4" location="Indice!A1" display="Indice!A1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C1:E21"/>
  <sheetViews>
    <sheetView showGridLines="0" showRowColHeaders="0" topLeftCell="A2" workbookViewId="0"/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5" ht="0.6" customHeight="1"/>
    <row r="2" spans="3:5" ht="21" customHeight="1">
      <c r="E2" s="46" t="s">
        <v>30</v>
      </c>
    </row>
    <row r="3" spans="3:5" ht="15" customHeight="1">
      <c r="E3" s="78" t="s">
        <v>302</v>
      </c>
    </row>
    <row r="4" spans="3:5" ht="19.899999999999999" customHeight="1">
      <c r="C4" s="4" t="str">
        <f>Indice!C4</f>
        <v>Demanda de energía eléctrica</v>
      </c>
    </row>
    <row r="5" spans="3:5" ht="12.6" customHeight="1"/>
    <row r="7" spans="3:5">
      <c r="C7" s="353" t="s">
        <v>303</v>
      </c>
      <c r="E7" s="92"/>
    </row>
    <row r="8" spans="3:5">
      <c r="C8" s="353"/>
      <c r="E8" s="92"/>
    </row>
    <row r="9" spans="3:5">
      <c r="C9" s="353"/>
      <c r="E9" s="92"/>
    </row>
    <row r="10" spans="3:5">
      <c r="E10" s="92"/>
    </row>
    <row r="11" spans="3:5">
      <c r="E11" s="92"/>
    </row>
    <row r="12" spans="3:5">
      <c r="E12" s="92"/>
    </row>
    <row r="13" spans="3:5">
      <c r="E13" s="92"/>
    </row>
    <row r="14" spans="3:5">
      <c r="E14" s="92"/>
    </row>
    <row r="15" spans="3:5">
      <c r="E15" s="92"/>
    </row>
    <row r="16" spans="3:5">
      <c r="E16" s="92"/>
    </row>
    <row r="17" spans="5:5">
      <c r="E17" s="92"/>
    </row>
    <row r="18" spans="5:5">
      <c r="E18" s="92"/>
    </row>
    <row r="19" spans="5:5">
      <c r="E19" s="92"/>
    </row>
    <row r="20" spans="5:5">
      <c r="E20" s="92"/>
    </row>
    <row r="21" spans="5:5">
      <c r="E21" s="92"/>
    </row>
  </sheetData>
  <mergeCells count="1">
    <mergeCell ref="C7:C9"/>
  </mergeCells>
  <hyperlinks>
    <hyperlink ref="C4" location="Indice!A1" display="Indice!A1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autoPageBreaks="0"/>
  </sheetPr>
  <dimension ref="C1:H27"/>
  <sheetViews>
    <sheetView showGridLines="0" showRowColHeaders="0" topLeftCell="A2" workbookViewId="0">
      <selection activeCell="E30" sqref="E30"/>
    </sheetView>
  </sheetViews>
  <sheetFormatPr baseColWidth="10" defaultColWidth="11.42578125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105.7109375" style="1" customWidth="1"/>
    <col min="6" max="6" width="58.85546875" style="1" customWidth="1"/>
    <col min="7" max="8" width="11.42578125" style="1"/>
    <col min="9" max="9" width="13.42578125" style="1" customWidth="1"/>
    <col min="10" max="10" width="2.7109375" style="1" customWidth="1"/>
    <col min="11" max="11" width="8.85546875" style="1" customWidth="1"/>
    <col min="12" max="16384" width="11.42578125" style="1"/>
  </cols>
  <sheetData>
    <row r="1" spans="3:8" ht="0.6" customHeight="1"/>
    <row r="2" spans="3:8" ht="21" customHeight="1">
      <c r="E2" s="46" t="s">
        <v>30</v>
      </c>
      <c r="F2" s="46"/>
    </row>
    <row r="3" spans="3:8" ht="15" customHeight="1">
      <c r="E3" s="78" t="s">
        <v>302</v>
      </c>
      <c r="F3" s="8"/>
    </row>
    <row r="4" spans="3:8" s="2" customFormat="1" ht="19.899999999999999" customHeight="1">
      <c r="C4" s="4" t="str">
        <f>Indice!C4</f>
        <v>Demanda de energía eléctrica</v>
      </c>
      <c r="D4" s="4"/>
    </row>
    <row r="5" spans="3:8" s="2" customFormat="1" ht="12.6" customHeight="1">
      <c r="C5" s="3"/>
      <c r="D5" s="5"/>
    </row>
    <row r="6" spans="3:8" s="2" customFormat="1" ht="12.75" customHeight="1">
      <c r="C6" s="3"/>
      <c r="E6" s="7"/>
      <c r="F6" s="9"/>
      <c r="H6" s="76"/>
    </row>
    <row r="7" spans="3:8" s="2" customFormat="1" ht="12.75" customHeight="1">
      <c r="C7" s="353" t="s">
        <v>305</v>
      </c>
      <c r="E7" s="92"/>
      <c r="F7" s="9"/>
    </row>
    <row r="8" spans="3:8" s="2" customFormat="1" ht="12.75" customHeight="1">
      <c r="C8" s="353"/>
      <c r="E8" s="92"/>
      <c r="F8" s="9"/>
    </row>
    <row r="9" spans="3:8" s="2" customFormat="1" ht="12.75" customHeight="1">
      <c r="C9" s="353"/>
      <c r="E9" s="92"/>
      <c r="F9" s="9"/>
    </row>
    <row r="10" spans="3:8" s="2" customFormat="1" ht="12.75" customHeight="1">
      <c r="C10" s="353"/>
      <c r="E10" s="92"/>
      <c r="F10" s="7"/>
    </row>
    <row r="11" spans="3:8" s="2" customFormat="1" ht="12.75" customHeight="1">
      <c r="C11" s="341" t="s">
        <v>28</v>
      </c>
      <c r="E11" s="92"/>
      <c r="F11" s="7"/>
    </row>
    <row r="12" spans="3:8" s="2" customFormat="1" ht="12.75" customHeight="1">
      <c r="C12" s="341"/>
      <c r="D12" s="6"/>
      <c r="E12" s="92"/>
      <c r="F12" s="7"/>
    </row>
    <row r="13" spans="3:8" s="2" customFormat="1" ht="12.75" customHeight="1">
      <c r="C13" s="3"/>
      <c r="D13" s="6"/>
      <c r="E13" s="92"/>
      <c r="F13" s="7"/>
    </row>
    <row r="14" spans="3:8" s="2" customFormat="1" ht="12.75" customHeight="1">
      <c r="C14" s="3"/>
      <c r="D14" s="6"/>
      <c r="E14" s="92"/>
      <c r="F14" s="7"/>
    </row>
    <row r="15" spans="3:8" s="2" customFormat="1" ht="12.75" customHeight="1">
      <c r="C15" s="3"/>
      <c r="D15" s="6"/>
      <c r="E15" s="92"/>
      <c r="F15" s="7"/>
    </row>
    <row r="16" spans="3:8" s="2" customFormat="1" ht="12.75" customHeight="1">
      <c r="C16" s="3"/>
      <c r="D16" s="6"/>
      <c r="E16" s="92"/>
      <c r="F16" s="7"/>
    </row>
    <row r="17" spans="3:6" s="2" customFormat="1" ht="12.75" customHeight="1">
      <c r="C17" s="3"/>
      <c r="D17" s="6"/>
      <c r="E17" s="92"/>
      <c r="F17" s="7"/>
    </row>
    <row r="18" spans="3:6" s="2" customFormat="1" ht="12.75" customHeight="1">
      <c r="C18" s="3"/>
      <c r="D18" s="6"/>
      <c r="E18" s="92"/>
      <c r="F18" s="7"/>
    </row>
    <row r="19" spans="3:6" s="2" customFormat="1" ht="12.75" customHeight="1">
      <c r="C19" s="3"/>
      <c r="D19" s="6"/>
      <c r="E19" s="92"/>
      <c r="F19" s="7"/>
    </row>
    <row r="20" spans="3:6" s="2" customFormat="1" ht="12.75" customHeight="1">
      <c r="C20" s="3"/>
      <c r="D20" s="6"/>
      <c r="E20" s="92"/>
      <c r="F20" s="7"/>
    </row>
    <row r="21" spans="3:6">
      <c r="C21" s="353"/>
      <c r="E21" s="92"/>
    </row>
    <row r="22" spans="3:6" ht="14.1" customHeight="1">
      <c r="C22" s="353"/>
    </row>
    <row r="23" spans="3:6" ht="6" customHeight="1">
      <c r="C23" s="353"/>
    </row>
    <row r="24" spans="3:6">
      <c r="C24" s="353"/>
    </row>
    <row r="25" spans="3:6">
      <c r="C25" s="353"/>
    </row>
    <row r="27" spans="3:6" ht="9" customHeight="1"/>
  </sheetData>
  <customSheetViews>
    <customSheetView guid="{30452F01-DB6E-11D6-846D-0008C7298EBA}" showGridLines="0" showRowCol="0" outlineSymbols="0" showRuler="0"/>
    <customSheetView guid="{30452F00-DB6E-11D6-846D-0008C7298EBA}" showGridLines="0" showRowCol="0" outlineSymbols="0" showRuler="0"/>
    <customSheetView guid="{30452EFF-DB6E-11D6-846D-0008C7298EBA}" showGridLines="0" showRowCol="0" outlineSymbols="0" showRuler="0"/>
    <customSheetView guid="{30452EFE-DB6E-11D6-846D-0008C7298EBA}" showGridLines="0" showRowCol="0" outlineSymbols="0" showRuler="0"/>
    <customSheetView guid="{30452EFC-DB6E-11D6-846D-0008C7298EBA}" showGridLines="0" showRowCol="0" outlineSymbols="0" showRuler="0"/>
  </customSheetViews>
  <mergeCells count="3">
    <mergeCell ref="C21:C23"/>
    <mergeCell ref="C24:C25"/>
    <mergeCell ref="C7:C10"/>
  </mergeCells>
  <phoneticPr fontId="2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autoPageBreaks="0"/>
  </sheetPr>
  <dimension ref="B1:E28"/>
  <sheetViews>
    <sheetView workbookViewId="0"/>
  </sheetViews>
  <sheetFormatPr baseColWidth="10" defaultColWidth="11.42578125" defaultRowHeight="12.75"/>
  <cols>
    <col min="1" max="1" width="0.140625" style="1" customWidth="1"/>
    <col min="2" max="2" width="2.7109375" style="1" customWidth="1"/>
    <col min="3" max="3" width="18.5703125" style="1" customWidth="1"/>
    <col min="4" max="4" width="1.28515625" style="1" customWidth="1"/>
    <col min="5" max="5" width="58.85546875" style="1" customWidth="1"/>
    <col min="6" max="7" width="11.42578125" style="1"/>
    <col min="8" max="8" width="13.42578125" style="1" customWidth="1"/>
    <col min="9" max="9" width="2.7109375" style="1" customWidth="1"/>
    <col min="10" max="10" width="8.85546875" style="1" customWidth="1"/>
    <col min="11" max="16384" width="11.42578125" style="1"/>
  </cols>
  <sheetData>
    <row r="1" spans="2:5" ht="0.75" customHeight="1"/>
    <row r="2" spans="2:5" ht="21" customHeight="1">
      <c r="E2" s="46" t="s">
        <v>30</v>
      </c>
    </row>
    <row r="3" spans="2:5" ht="15" customHeight="1">
      <c r="E3" s="8" t="s">
        <v>43</v>
      </c>
    </row>
    <row r="4" spans="2:5" s="2" customFormat="1" ht="20.25" customHeight="1">
      <c r="B4" s="3"/>
      <c r="C4" s="4" t="s">
        <v>32</v>
      </c>
    </row>
    <row r="5" spans="2:5" s="2" customFormat="1" ht="12.75" customHeight="1">
      <c r="B5" s="3"/>
      <c r="C5" s="5"/>
    </row>
    <row r="6" spans="2:5" s="2" customFormat="1" ht="13.5" customHeight="1">
      <c r="B6" s="3"/>
      <c r="C6" s="6"/>
      <c r="D6" s="7"/>
      <c r="E6" s="7"/>
    </row>
    <row r="7" spans="2:5" s="2" customFormat="1" ht="12.75" customHeight="1">
      <c r="B7" s="3"/>
      <c r="C7" s="9" t="s">
        <v>40</v>
      </c>
      <c r="D7" s="7"/>
      <c r="E7" s="14"/>
    </row>
    <row r="8" spans="2:5" s="2" customFormat="1" ht="12.75" customHeight="1">
      <c r="B8" s="3"/>
      <c r="C8" s="9" t="s">
        <v>41</v>
      </c>
      <c r="D8" s="7"/>
      <c r="E8" s="14"/>
    </row>
    <row r="9" spans="2:5" s="2" customFormat="1" ht="12.75" customHeight="1">
      <c r="B9" s="3"/>
      <c r="C9" s="9" t="s">
        <v>38</v>
      </c>
      <c r="D9" s="7"/>
      <c r="E9" s="14"/>
    </row>
    <row r="10" spans="2:5" s="2" customFormat="1" ht="12.75" customHeight="1">
      <c r="B10" s="3"/>
      <c r="C10" s="9" t="s">
        <v>39</v>
      </c>
      <c r="D10" s="7"/>
      <c r="E10" s="14"/>
    </row>
    <row r="11" spans="2:5" s="2" customFormat="1" ht="12.75" customHeight="1">
      <c r="B11" s="3"/>
      <c r="C11" s="32" t="s">
        <v>28</v>
      </c>
      <c r="D11" s="7"/>
      <c r="E11" s="12"/>
    </row>
    <row r="12" spans="2:5" s="2" customFormat="1" ht="12.75" customHeight="1">
      <c r="B12" s="3"/>
      <c r="D12" s="7"/>
      <c r="E12" s="12"/>
    </row>
    <row r="13" spans="2:5" s="2" customFormat="1" ht="12.75" customHeight="1">
      <c r="B13" s="3"/>
      <c r="C13" s="6"/>
      <c r="D13" s="7"/>
      <c r="E13" s="12"/>
    </row>
    <row r="14" spans="2:5" s="2" customFormat="1" ht="12.75" customHeight="1">
      <c r="B14" s="3"/>
      <c r="C14" s="6"/>
      <c r="D14" s="7"/>
      <c r="E14" s="12"/>
    </row>
    <row r="15" spans="2:5" s="2" customFormat="1" ht="12.75" customHeight="1">
      <c r="B15" s="3"/>
      <c r="C15" s="6"/>
      <c r="D15" s="7"/>
      <c r="E15" s="12"/>
    </row>
    <row r="16" spans="2:5" s="2" customFormat="1" ht="12.75" customHeight="1">
      <c r="B16" s="3"/>
      <c r="C16" s="6"/>
      <c r="D16" s="7"/>
      <c r="E16" s="12"/>
    </row>
    <row r="17" spans="2:5" s="2" customFormat="1" ht="12.75" customHeight="1">
      <c r="B17" s="3"/>
      <c r="C17" s="6"/>
      <c r="D17" s="7"/>
      <c r="E17" s="12"/>
    </row>
    <row r="18" spans="2:5" s="2" customFormat="1" ht="12.75" customHeight="1">
      <c r="B18" s="3"/>
      <c r="C18" s="6"/>
      <c r="D18" s="7"/>
      <c r="E18" s="12"/>
    </row>
    <row r="19" spans="2:5" s="2" customFormat="1" ht="12.75" customHeight="1">
      <c r="B19" s="3"/>
      <c r="C19" s="6"/>
      <c r="D19" s="7"/>
      <c r="E19" s="12"/>
    </row>
    <row r="20" spans="2:5" s="2" customFormat="1" ht="12.75" customHeight="1">
      <c r="B20" s="3"/>
      <c r="C20" s="6"/>
      <c r="D20" s="7"/>
      <c r="E20" s="12"/>
    </row>
    <row r="21" spans="2:5" s="2" customFormat="1" ht="12.75" customHeight="1">
      <c r="B21" s="3"/>
      <c r="C21" s="6"/>
      <c r="D21" s="7"/>
      <c r="E21" s="12"/>
    </row>
    <row r="23" spans="2:5" ht="14.1" customHeight="1"/>
    <row r="24" spans="2:5" ht="6" customHeight="1"/>
    <row r="28" spans="2:5" ht="9" customHeight="1"/>
  </sheetData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pageSetUpPr autoPageBreaks="0"/>
  </sheetPr>
  <dimension ref="C1:H32"/>
  <sheetViews>
    <sheetView showGridLines="0" showRowColHeaders="0" topLeftCell="A2" workbookViewId="0">
      <selection activeCell="F21" sqref="F21"/>
    </sheetView>
  </sheetViews>
  <sheetFormatPr baseColWidth="10" defaultColWidth="11.42578125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105.7109375" style="1" customWidth="1"/>
    <col min="6" max="6" width="58.85546875" style="1" customWidth="1"/>
    <col min="7" max="8" width="11.42578125" style="1"/>
    <col min="9" max="9" width="10.28515625" style="1" customWidth="1"/>
    <col min="10" max="10" width="2" style="1" customWidth="1"/>
    <col min="11" max="11" width="2.7109375" style="1" customWidth="1"/>
    <col min="12" max="16384" width="11.42578125" style="1"/>
  </cols>
  <sheetData>
    <row r="1" spans="3:8" ht="0.6" customHeight="1"/>
    <row r="2" spans="3:8" ht="21" customHeight="1">
      <c r="E2" s="46" t="s">
        <v>30</v>
      </c>
      <c r="F2" s="46"/>
    </row>
    <row r="3" spans="3:8" ht="15" customHeight="1">
      <c r="E3" s="78" t="s">
        <v>302</v>
      </c>
      <c r="F3" s="8"/>
    </row>
    <row r="4" spans="3:8" s="2" customFormat="1" ht="19.899999999999999" customHeight="1">
      <c r="C4" s="4" t="str">
        <f>Indice!C4</f>
        <v>Demanda de energía eléctrica</v>
      </c>
      <c r="D4" s="4"/>
    </row>
    <row r="5" spans="3:8" s="2" customFormat="1" ht="12.6" customHeight="1">
      <c r="C5" s="3"/>
      <c r="D5" s="5"/>
    </row>
    <row r="6" spans="3:8" s="2" customFormat="1" ht="13.5" customHeight="1">
      <c r="C6" s="3"/>
      <c r="D6" s="6"/>
      <c r="E6" s="7"/>
      <c r="F6" s="7"/>
    </row>
    <row r="7" spans="3:8" s="2" customFormat="1" ht="12.75" customHeight="1">
      <c r="C7" s="353" t="s">
        <v>306</v>
      </c>
      <c r="E7" s="92"/>
      <c r="F7" s="9"/>
      <c r="H7" s="76"/>
    </row>
    <row r="8" spans="3:8" s="2" customFormat="1" ht="12.75" customHeight="1">
      <c r="C8" s="353"/>
      <c r="E8" s="92"/>
      <c r="F8" s="9"/>
    </row>
    <row r="9" spans="3:8" s="2" customFormat="1" ht="12.75" customHeight="1">
      <c r="C9" s="353"/>
      <c r="E9" s="92"/>
      <c r="F9" s="9"/>
    </row>
    <row r="10" spans="3:8" s="2" customFormat="1" ht="12.75" customHeight="1">
      <c r="C10" s="353"/>
      <c r="E10" s="92"/>
      <c r="F10" s="9"/>
    </row>
    <row r="11" spans="3:8" s="2" customFormat="1" ht="12.75" customHeight="1">
      <c r="C11" s="344" t="s">
        <v>28</v>
      </c>
      <c r="E11" s="92"/>
      <c r="F11" s="7"/>
    </row>
    <row r="12" spans="3:8" s="2" customFormat="1" ht="12.75" customHeight="1">
      <c r="C12" s="344"/>
      <c r="D12" s="6"/>
      <c r="E12" s="92"/>
      <c r="F12" s="7"/>
    </row>
    <row r="13" spans="3:8" s="2" customFormat="1" ht="12.75" customHeight="1">
      <c r="C13" s="3"/>
      <c r="D13" s="6"/>
      <c r="E13" s="92"/>
      <c r="F13" s="7"/>
    </row>
    <row r="14" spans="3:8" s="2" customFormat="1" ht="12.75" customHeight="1">
      <c r="C14" s="3"/>
      <c r="D14" s="6"/>
      <c r="E14" s="92"/>
      <c r="F14" s="7"/>
    </row>
    <row r="15" spans="3:8" s="2" customFormat="1" ht="12.75" customHeight="1">
      <c r="C15" s="3"/>
      <c r="D15" s="6"/>
      <c r="E15" s="92"/>
      <c r="F15" s="7"/>
    </row>
    <row r="16" spans="3:8" s="2" customFormat="1" ht="12.75" customHeight="1">
      <c r="C16" s="3"/>
      <c r="D16" s="6"/>
      <c r="E16" s="92"/>
      <c r="F16" s="7"/>
    </row>
    <row r="17" spans="3:6" s="2" customFormat="1" ht="12.75" customHeight="1">
      <c r="C17" s="3"/>
      <c r="D17" s="6"/>
      <c r="E17" s="92"/>
      <c r="F17" s="7"/>
    </row>
    <row r="18" spans="3:6" s="2" customFormat="1" ht="12.75" customHeight="1">
      <c r="C18" s="3"/>
      <c r="D18" s="6"/>
      <c r="E18" s="92"/>
      <c r="F18" s="7"/>
    </row>
    <row r="19" spans="3:6" s="2" customFormat="1" ht="12.75" customHeight="1">
      <c r="C19" s="3"/>
      <c r="D19" s="6"/>
      <c r="E19" s="92"/>
      <c r="F19" s="7"/>
    </row>
    <row r="20" spans="3:6" s="2" customFormat="1" ht="12.75" customHeight="1">
      <c r="C20" s="3"/>
      <c r="D20" s="6"/>
      <c r="E20" s="92"/>
      <c r="F20" s="7"/>
    </row>
    <row r="21" spans="3:6" s="2" customFormat="1" ht="12.75" customHeight="1">
      <c r="C21" s="3"/>
      <c r="D21" s="6"/>
      <c r="E21" s="92"/>
      <c r="F21" s="7"/>
    </row>
    <row r="31" spans="3:6" ht="15" customHeight="1"/>
    <row r="32" spans="3:6" ht="9.75" customHeight="1"/>
  </sheetData>
  <customSheetViews>
    <customSheetView guid="{30452F01-DB6E-11D6-846D-0008C7298EBA}" showGridLines="0" showRowCol="0" outlineSymbols="0" showRuler="0"/>
    <customSheetView guid="{30452F00-DB6E-11D6-846D-0008C7298EBA}" showGridLines="0" showRowCol="0" outlineSymbols="0" showRuler="0"/>
    <customSheetView guid="{30452EFF-DB6E-11D6-846D-0008C7298EBA}" showGridLines="0" showRowCol="0" outlineSymbols="0" showRuler="0"/>
    <customSheetView guid="{30452EFE-DB6E-11D6-846D-0008C7298EBA}" showGridLines="0" showRowCol="0" outlineSymbols="0" showRuler="0"/>
    <customSheetView guid="{30452EFC-DB6E-11D6-846D-0008C7298EBA}" showGridLines="0" showRowCol="0" outlineSymbols="0" showRuler="0"/>
  </customSheetViews>
  <mergeCells count="1">
    <mergeCell ref="C7:C10"/>
  </mergeCells>
  <phoneticPr fontId="2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8">
    <pageSetUpPr autoPageBreaks="0"/>
  </sheetPr>
  <dimension ref="B1:AH44"/>
  <sheetViews>
    <sheetView showGridLines="0" showRowColHeaders="0" topLeftCell="A2" workbookViewId="0">
      <selection activeCell="W24" sqref="W24"/>
    </sheetView>
  </sheetViews>
  <sheetFormatPr baseColWidth="10" defaultColWidth="8.7109375" defaultRowHeight="12.75"/>
  <cols>
    <col min="1" max="1" width="0.140625" style="34" customWidth="1"/>
    <col min="2" max="2" width="2.7109375" style="1" customWidth="1"/>
    <col min="3" max="3" width="23.7109375" style="1" customWidth="1"/>
    <col min="4" max="4" width="1.28515625" style="1" customWidth="1"/>
    <col min="5" max="5" width="5.5703125" style="1" customWidth="1"/>
    <col min="6" max="7" width="8.7109375" style="34" bestFit="1" customWidth="1"/>
    <col min="8" max="8" width="6.140625" style="34" bestFit="1" customWidth="1"/>
    <col min="9" max="9" width="0.5703125" style="34" customWidth="1"/>
    <col min="10" max="10" width="8.42578125" style="34" bestFit="1" customWidth="1"/>
    <col min="11" max="11" width="6.140625" style="34" bestFit="1" customWidth="1"/>
    <col min="12" max="12" width="0.5703125" style="34" customWidth="1"/>
    <col min="13" max="13" width="8.28515625" style="34" customWidth="1"/>
    <col min="14" max="14" width="6.140625" style="34" bestFit="1" customWidth="1"/>
    <col min="15" max="15" width="0.5703125" style="34" customWidth="1"/>
    <col min="16" max="16" width="8.42578125" style="34" bestFit="1" customWidth="1"/>
    <col min="17" max="17" width="6.140625" style="34" bestFit="1" customWidth="1"/>
    <col min="18" max="18" width="0.5703125" style="34" customWidth="1"/>
    <col min="19" max="19" width="8.28515625" style="34" customWidth="1"/>
    <col min="20" max="20" width="4.85546875" style="34" customWidth="1"/>
    <col min="21" max="29" width="8.7109375" style="33" customWidth="1"/>
    <col min="30" max="16384" width="8.7109375" style="34"/>
  </cols>
  <sheetData>
    <row r="1" spans="2:34" s="1" customFormat="1" ht="0.6" customHeight="1"/>
    <row r="2" spans="2:34" s="1" customFormat="1" ht="21" customHeight="1">
      <c r="F2" s="8"/>
      <c r="T2" s="46" t="s">
        <v>30</v>
      </c>
    </row>
    <row r="3" spans="2:34" s="1" customFormat="1" ht="15" customHeight="1">
      <c r="F3" s="8"/>
      <c r="T3" s="78" t="s">
        <v>302</v>
      </c>
    </row>
    <row r="4" spans="2:34" s="2" customFormat="1" ht="19.899999999999999" customHeight="1">
      <c r="C4" s="4" t="str">
        <f>Indice!C4</f>
        <v>Demanda de energía eléctrica</v>
      </c>
      <c r="D4" s="4"/>
    </row>
    <row r="5" spans="2:34" s="2" customFormat="1" ht="12.6" customHeight="1">
      <c r="C5" s="3"/>
      <c r="D5" s="5"/>
    </row>
    <row r="6" spans="2:34" s="2" customFormat="1" ht="13.5" customHeight="1">
      <c r="C6" s="3"/>
      <c r="D6" s="6"/>
      <c r="E6" s="7"/>
      <c r="F6" s="7"/>
    </row>
    <row r="7" spans="2:34" ht="12.75" customHeight="1">
      <c r="B7" s="2"/>
      <c r="C7" s="353" t="s">
        <v>286</v>
      </c>
      <c r="E7" s="7"/>
      <c r="F7" s="35"/>
      <c r="G7" s="36">
        <v>2014</v>
      </c>
      <c r="H7" s="36"/>
      <c r="I7" s="37"/>
      <c r="J7" s="36">
        <v>2015</v>
      </c>
      <c r="K7" s="36"/>
      <c r="L7" s="37"/>
      <c r="M7" s="36">
        <v>2016</v>
      </c>
      <c r="N7" s="36"/>
      <c r="O7" s="37"/>
      <c r="P7" s="36">
        <v>2017</v>
      </c>
      <c r="Q7" s="36"/>
      <c r="R7" s="37"/>
      <c r="S7" s="36">
        <v>2018</v>
      </c>
      <c r="T7" s="36"/>
      <c r="U7" s="23"/>
      <c r="V7" s="23"/>
    </row>
    <row r="8" spans="2:34" ht="12.75" customHeight="1">
      <c r="B8" s="2"/>
      <c r="C8" s="353"/>
      <c r="E8" s="295"/>
      <c r="F8" s="38"/>
      <c r="G8" s="39" t="s">
        <v>0</v>
      </c>
      <c r="H8" s="39" t="s">
        <v>1</v>
      </c>
      <c r="I8" s="39"/>
      <c r="J8" s="39" t="s">
        <v>0</v>
      </c>
      <c r="K8" s="39" t="s">
        <v>1</v>
      </c>
      <c r="L8" s="39"/>
      <c r="M8" s="39" t="s">
        <v>0</v>
      </c>
      <c r="N8" s="39" t="s">
        <v>1</v>
      </c>
      <c r="O8" s="39"/>
      <c r="P8" s="39" t="s">
        <v>0</v>
      </c>
      <c r="Q8" s="39" t="s">
        <v>1</v>
      </c>
      <c r="R8" s="39"/>
      <c r="S8" s="39" t="s">
        <v>0</v>
      </c>
      <c r="T8" s="39" t="s">
        <v>1</v>
      </c>
      <c r="U8" s="23"/>
      <c r="V8" s="23"/>
    </row>
    <row r="9" spans="2:34" ht="12.75" customHeight="1">
      <c r="B9" s="2"/>
      <c r="C9" s="353"/>
      <c r="E9" s="295" t="s">
        <v>2</v>
      </c>
      <c r="F9" s="103" t="s">
        <v>3</v>
      </c>
      <c r="G9" s="104">
        <f>'Data 1'!D205</f>
        <v>22018.327636704005</v>
      </c>
      <c r="H9" s="105">
        <f>+G9/G$21*100</f>
        <v>9.0545398363818492</v>
      </c>
      <c r="I9" s="105"/>
      <c r="J9" s="104">
        <f>'Data 1'!D217</f>
        <v>22635.020636346002</v>
      </c>
      <c r="K9" s="105">
        <f>+J9/J$21*100</f>
        <v>9.128127650125581</v>
      </c>
      <c r="L9" s="105"/>
      <c r="M9" s="104">
        <f>'Data 1'!D229</f>
        <v>21463.891846000002</v>
      </c>
      <c r="N9" s="105">
        <f>+M9/M$21*100</f>
        <v>8.5965641236083581</v>
      </c>
      <c r="O9" s="105">
        <v>22530.412876999999</v>
      </c>
      <c r="P9" s="104">
        <f>'Data 1'!D241</f>
        <v>23078.327512279993</v>
      </c>
      <c r="Q9" s="105">
        <f>+P9/P$21*100</f>
        <v>9.1396998223772599</v>
      </c>
      <c r="R9" s="105"/>
      <c r="S9" s="104">
        <f>'Data 1'!D253</f>
        <v>22595.726236999995</v>
      </c>
      <c r="T9" s="105">
        <f>+S9/S$21*100</f>
        <v>8.9112797524908629</v>
      </c>
      <c r="U9" s="68"/>
      <c r="V9" s="77"/>
      <c r="W9" s="50"/>
      <c r="X9" s="50"/>
      <c r="Y9" s="57"/>
      <c r="Z9" s="55"/>
      <c r="AA9" s="54"/>
      <c r="AB9" s="59"/>
      <c r="AC9" s="54"/>
      <c r="AD9" s="59"/>
      <c r="AE9" s="54"/>
      <c r="AF9" s="59"/>
      <c r="AG9" s="54"/>
      <c r="AH9" s="59"/>
    </row>
    <row r="10" spans="2:34" ht="12.75" customHeight="1">
      <c r="B10" s="2"/>
      <c r="C10" s="353"/>
      <c r="E10" s="295" t="s">
        <v>4</v>
      </c>
      <c r="F10" s="100" t="s">
        <v>5</v>
      </c>
      <c r="G10" s="104">
        <f>'Data 1'!D206</f>
        <v>20338.271846424002</v>
      </c>
      <c r="H10" s="105">
        <f t="shared" ref="H10:H20" si="0">+G10/G$21*100</f>
        <v>8.3636548458671278</v>
      </c>
      <c r="I10" s="105"/>
      <c r="J10" s="104">
        <f>'Data 1'!D218</f>
        <v>20954.339251800004</v>
      </c>
      <c r="K10" s="105">
        <f t="shared" ref="K10:K20" si="1">+J10/J$21*100</f>
        <v>8.4503516293389591</v>
      </c>
      <c r="L10" s="105"/>
      <c r="M10" s="104">
        <f>'Data 1'!D230</f>
        <v>20794.635063760001</v>
      </c>
      <c r="N10" s="105">
        <f t="shared" ref="N10:N20" si="2">+M10/M$21*100</f>
        <v>8.3285181939621857</v>
      </c>
      <c r="O10" s="105">
        <v>21052.741961000003</v>
      </c>
      <c r="P10" s="104">
        <f>'Data 1'!D242</f>
        <v>19959.317583792003</v>
      </c>
      <c r="Q10" s="105">
        <f t="shared" ref="Q10:Q20" si="3">+P10/P$21*100</f>
        <v>7.904479701931959</v>
      </c>
      <c r="R10" s="105"/>
      <c r="S10" s="104">
        <f>'Data 1'!D254</f>
        <v>21274.776163000002</v>
      </c>
      <c r="T10" s="105">
        <f t="shared" ref="T10:T20" si="4">+S10/S$21*100</f>
        <v>8.3903247929104037</v>
      </c>
      <c r="U10" s="68"/>
      <c r="V10" s="68"/>
      <c r="W10" s="50"/>
      <c r="X10" s="50"/>
      <c r="Y10" s="58"/>
      <c r="Z10" s="56"/>
      <c r="AA10" s="54"/>
      <c r="AB10" s="59"/>
      <c r="AC10" s="54"/>
      <c r="AD10" s="59"/>
      <c r="AE10" s="54"/>
      <c r="AF10" s="59"/>
      <c r="AG10" s="54"/>
      <c r="AH10" s="59"/>
    </row>
    <row r="11" spans="2:34" ht="12.75" customHeight="1">
      <c r="B11" s="2"/>
      <c r="C11" s="353"/>
      <c r="E11" s="295" t="s">
        <v>6</v>
      </c>
      <c r="F11" s="100" t="s">
        <v>7</v>
      </c>
      <c r="G11" s="104">
        <f>'Data 1'!D207</f>
        <v>20883.903402866006</v>
      </c>
      <c r="H11" s="105">
        <f t="shared" si="0"/>
        <v>8.5880334973844903</v>
      </c>
      <c r="I11" s="105"/>
      <c r="J11" s="104">
        <f>'Data 1'!D219</f>
        <v>21137.754371327999</v>
      </c>
      <c r="K11" s="105">
        <f t="shared" si="1"/>
        <v>8.5243182782284315</v>
      </c>
      <c r="L11" s="105"/>
      <c r="M11" s="104">
        <f>'Data 1'!D231</f>
        <v>21429.101494507999</v>
      </c>
      <c r="N11" s="105">
        <f t="shared" si="2"/>
        <v>8.5826301413823138</v>
      </c>
      <c r="O11" s="105">
        <v>21103.814710000002</v>
      </c>
      <c r="P11" s="104">
        <f>'Data 1'!D243</f>
        <v>21086.734901834003</v>
      </c>
      <c r="Q11" s="105">
        <f t="shared" si="3"/>
        <v>8.3509702830180714</v>
      </c>
      <c r="R11" s="105"/>
      <c r="S11" s="104">
        <f>'Data 1'!D255</f>
        <v>22075.624411000004</v>
      </c>
      <c r="T11" s="105">
        <f t="shared" si="4"/>
        <v>8.7061625182557485</v>
      </c>
      <c r="U11" s="68"/>
      <c r="V11" s="68"/>
      <c r="W11" s="50"/>
      <c r="X11" s="50"/>
      <c r="Y11" s="58"/>
      <c r="Z11" s="56"/>
      <c r="AA11" s="54"/>
      <c r="AB11" s="59"/>
      <c r="AC11" s="54"/>
      <c r="AD11" s="59"/>
      <c r="AE11" s="54"/>
      <c r="AF11" s="59"/>
      <c r="AG11" s="54"/>
      <c r="AH11" s="59"/>
    </row>
    <row r="12" spans="2:34" ht="12.75" customHeight="1">
      <c r="B12" s="2"/>
      <c r="C12" s="3"/>
      <c r="E12" s="295" t="s">
        <v>8</v>
      </c>
      <c r="F12" s="100" t="s">
        <v>9</v>
      </c>
      <c r="G12" s="104">
        <f>'Data 1'!D208</f>
        <v>18773.531626559994</v>
      </c>
      <c r="H12" s="105">
        <f t="shared" si="0"/>
        <v>7.7201907786538735</v>
      </c>
      <c r="I12" s="105"/>
      <c r="J12" s="104">
        <f>'Data 1'!D220</f>
        <v>18814.87833</v>
      </c>
      <c r="K12" s="105">
        <f t="shared" si="1"/>
        <v>7.5875614993716454</v>
      </c>
      <c r="L12" s="105"/>
      <c r="M12" s="104">
        <f>'Data 1'!D232</f>
        <v>19902.377856095995</v>
      </c>
      <c r="N12" s="105">
        <f t="shared" si="2"/>
        <v>7.9711577322402904</v>
      </c>
      <c r="O12" s="105">
        <v>19100.026852999999</v>
      </c>
      <c r="P12" s="104">
        <f>'Data 1'!D244</f>
        <v>18963.081304260002</v>
      </c>
      <c r="Q12" s="105">
        <f t="shared" si="3"/>
        <v>7.5099406894216516</v>
      </c>
      <c r="R12" s="105"/>
      <c r="S12" s="104">
        <f>'Data 1'!D256</f>
        <v>19925.867210815992</v>
      </c>
      <c r="T12" s="105">
        <f t="shared" si="4"/>
        <v>7.858343439114936</v>
      </c>
      <c r="U12" s="68"/>
      <c r="V12" s="68"/>
      <c r="W12" s="50"/>
      <c r="X12" s="50"/>
      <c r="Y12" s="58"/>
      <c r="Z12" s="56"/>
      <c r="AA12" s="54"/>
      <c r="AB12" s="59"/>
      <c r="AC12" s="54"/>
      <c r="AD12" s="59"/>
      <c r="AE12" s="54"/>
      <c r="AF12" s="59"/>
      <c r="AG12" s="54"/>
      <c r="AH12" s="59"/>
    </row>
    <row r="13" spans="2:34" ht="12.75" customHeight="1">
      <c r="B13" s="2"/>
      <c r="C13" s="3"/>
      <c r="D13" s="6"/>
      <c r="E13" s="295" t="s">
        <v>6</v>
      </c>
      <c r="F13" s="100" t="s">
        <v>10</v>
      </c>
      <c r="G13" s="104">
        <f>'Data 1'!D209</f>
        <v>19451.651674328001</v>
      </c>
      <c r="H13" s="105">
        <f t="shared" si="0"/>
        <v>7.9990523292527138</v>
      </c>
      <c r="I13" s="105"/>
      <c r="J13" s="104">
        <f>'Data 1'!D221</f>
        <v>19839.987584392005</v>
      </c>
      <c r="K13" s="105">
        <f t="shared" si="1"/>
        <v>8.0009619675996202</v>
      </c>
      <c r="L13" s="105"/>
      <c r="M13" s="104">
        <f>'Data 1'!D233</f>
        <v>19690.88872028</v>
      </c>
      <c r="N13" s="105">
        <f t="shared" si="2"/>
        <v>7.886453619373289</v>
      </c>
      <c r="O13" s="105">
        <v>19255.983743999997</v>
      </c>
      <c r="P13" s="104">
        <f>'Data 1'!D245</f>
        <v>20204.909726176</v>
      </c>
      <c r="Q13" s="105">
        <f t="shared" si="3"/>
        <v>8.0017414492977466</v>
      </c>
      <c r="R13" s="105"/>
      <c r="S13" s="104">
        <f>'Data 1'!D257</f>
        <v>20083.650125370998</v>
      </c>
      <c r="T13" s="105">
        <f t="shared" si="4"/>
        <v>7.9205697060211371</v>
      </c>
      <c r="U13" s="68"/>
      <c r="V13" s="68"/>
      <c r="W13" s="50"/>
      <c r="X13" s="50"/>
      <c r="Y13" s="58"/>
      <c r="Z13" s="56"/>
      <c r="AA13" s="54"/>
      <c r="AB13" s="59"/>
      <c r="AC13" s="54"/>
      <c r="AD13" s="59"/>
      <c r="AE13" s="54"/>
      <c r="AF13" s="59"/>
      <c r="AG13" s="54"/>
      <c r="AH13" s="59"/>
    </row>
    <row r="14" spans="2:34" ht="12.75" customHeight="1">
      <c r="B14" s="2"/>
      <c r="C14" s="3"/>
      <c r="D14" s="6"/>
      <c r="E14" s="295" t="s">
        <v>11</v>
      </c>
      <c r="F14" s="100" t="s">
        <v>12</v>
      </c>
      <c r="G14" s="104">
        <f>'Data 1'!D210</f>
        <v>19558.414355384</v>
      </c>
      <c r="H14" s="105">
        <f t="shared" si="0"/>
        <v>8.0429560700186133</v>
      </c>
      <c r="I14" s="105"/>
      <c r="J14" s="104">
        <f>'Data 1'!D222</f>
        <v>20343.193744392</v>
      </c>
      <c r="K14" s="105">
        <f t="shared" si="1"/>
        <v>8.2038922028578884</v>
      </c>
      <c r="L14" s="105"/>
      <c r="M14" s="104">
        <f>'Data 1'!D234</f>
        <v>20216.385321559999</v>
      </c>
      <c r="N14" s="105">
        <f t="shared" si="2"/>
        <v>8.0969217517163816</v>
      </c>
      <c r="O14" s="105">
        <v>20562.727529</v>
      </c>
      <c r="P14" s="104">
        <f>'Data 1'!D246</f>
        <v>21680.301562000001</v>
      </c>
      <c r="Q14" s="105">
        <f t="shared" si="3"/>
        <v>8.5860402245292828</v>
      </c>
      <c r="R14" s="105"/>
      <c r="S14" s="104">
        <f>'Data 1'!D258</f>
        <v>20331.765024128006</v>
      </c>
      <c r="T14" s="105">
        <f t="shared" si="4"/>
        <v>8.0184210098647881</v>
      </c>
      <c r="U14" s="68"/>
      <c r="V14" s="68"/>
      <c r="W14" s="50"/>
      <c r="X14" s="50"/>
      <c r="Y14" s="58"/>
      <c r="Z14" s="56"/>
      <c r="AA14" s="54"/>
      <c r="AB14" s="59"/>
      <c r="AC14" s="54"/>
      <c r="AD14" s="59"/>
      <c r="AE14" s="54"/>
      <c r="AF14" s="59"/>
      <c r="AG14" s="54"/>
      <c r="AH14" s="59"/>
    </row>
    <row r="15" spans="2:34" ht="12.75" customHeight="1">
      <c r="B15" s="2"/>
      <c r="C15" s="3"/>
      <c r="D15" s="6"/>
      <c r="E15" s="295" t="s">
        <v>11</v>
      </c>
      <c r="F15" s="100" t="s">
        <v>13</v>
      </c>
      <c r="G15" s="104">
        <f>'Data 1'!D211</f>
        <v>21058.362770999996</v>
      </c>
      <c r="H15" s="105">
        <f t="shared" si="0"/>
        <v>8.6597759714117188</v>
      </c>
      <c r="I15" s="105"/>
      <c r="J15" s="104">
        <f>'Data 1'!D223</f>
        <v>23445.028421336003</v>
      </c>
      <c r="K15" s="105">
        <f t="shared" si="1"/>
        <v>9.4547831711332169</v>
      </c>
      <c r="L15" s="105"/>
      <c r="M15" s="104">
        <f>'Data 1'!D235</f>
        <v>22201.789245232001</v>
      </c>
      <c r="N15" s="105">
        <f t="shared" si="2"/>
        <v>8.8921015012029923</v>
      </c>
      <c r="O15" s="105">
        <v>21572.715988000004</v>
      </c>
      <c r="P15" s="104">
        <f>'Data 1'!D247</f>
        <v>22413.194793999999</v>
      </c>
      <c r="Q15" s="105">
        <f t="shared" si="3"/>
        <v>8.8762876065706227</v>
      </c>
      <c r="R15" s="105"/>
      <c r="S15" s="104">
        <f>'Data 1'!D259</f>
        <v>22181.561493063997</v>
      </c>
      <c r="T15" s="105">
        <f t="shared" si="4"/>
        <v>8.74794187796887</v>
      </c>
      <c r="U15" s="68"/>
      <c r="V15" s="68"/>
      <c r="W15" s="50"/>
      <c r="X15" s="50"/>
      <c r="Y15" s="58"/>
      <c r="Z15" s="56"/>
      <c r="AA15" s="54"/>
      <c r="AB15" s="59"/>
      <c r="AC15" s="54"/>
      <c r="AD15" s="59"/>
      <c r="AE15" s="54"/>
      <c r="AF15" s="59"/>
      <c r="AG15" s="54"/>
      <c r="AH15" s="59"/>
    </row>
    <row r="16" spans="2:34" ht="12.75" customHeight="1">
      <c r="B16" s="2"/>
      <c r="C16" s="3"/>
      <c r="D16" s="6"/>
      <c r="E16" s="295" t="s">
        <v>8</v>
      </c>
      <c r="F16" s="100" t="s">
        <v>14</v>
      </c>
      <c r="G16" s="104">
        <f>'Data 1'!D212</f>
        <v>20141.598279424001</v>
      </c>
      <c r="H16" s="105">
        <f t="shared" si="0"/>
        <v>8.2827772843852863</v>
      </c>
      <c r="I16" s="105"/>
      <c r="J16" s="104">
        <f>'Data 1'!D224</f>
        <v>20860.300870904004</v>
      </c>
      <c r="K16" s="105">
        <f t="shared" si="1"/>
        <v>8.4124283440625369</v>
      </c>
      <c r="L16" s="105"/>
      <c r="M16" s="104">
        <f>'Data 1'!D236</f>
        <v>21425.564180223999</v>
      </c>
      <c r="N16" s="105">
        <f t="shared" si="2"/>
        <v>8.5812134016183457</v>
      </c>
      <c r="O16" s="105">
        <v>19583.977256999999</v>
      </c>
      <c r="P16" s="104">
        <f>'Data 1'!D248</f>
        <v>21769.084502999998</v>
      </c>
      <c r="Q16" s="105">
        <f t="shared" si="3"/>
        <v>8.6212008933280107</v>
      </c>
      <c r="R16" s="105"/>
      <c r="S16" s="104">
        <f>'Data 1'!D260</f>
        <v>21981.09745284</v>
      </c>
      <c r="T16" s="105">
        <f t="shared" si="4"/>
        <v>8.6688830717143723</v>
      </c>
      <c r="U16" s="68"/>
      <c r="V16" s="68"/>
      <c r="W16" s="50"/>
      <c r="X16" s="50"/>
      <c r="Y16" s="58"/>
      <c r="Z16" s="56"/>
      <c r="AA16" s="54"/>
      <c r="AB16" s="59"/>
      <c r="AC16" s="54"/>
      <c r="AD16" s="59"/>
      <c r="AE16" s="54"/>
      <c r="AF16" s="59"/>
      <c r="AG16" s="54"/>
      <c r="AH16" s="59"/>
    </row>
    <row r="17" spans="2:34" ht="12.75" customHeight="1">
      <c r="B17" s="2"/>
      <c r="C17" s="3"/>
      <c r="D17" s="6"/>
      <c r="E17" s="295" t="s">
        <v>15</v>
      </c>
      <c r="F17" s="100" t="s">
        <v>16</v>
      </c>
      <c r="G17" s="104">
        <f>'Data 1'!D213</f>
        <v>20234.849109231996</v>
      </c>
      <c r="H17" s="105">
        <f t="shared" si="0"/>
        <v>8.3211245815644173</v>
      </c>
      <c r="I17" s="105"/>
      <c r="J17" s="104">
        <f>'Data 1'!D225</f>
        <v>19542.588147712002</v>
      </c>
      <c r="K17" s="105">
        <f t="shared" si="1"/>
        <v>7.8810283450637773</v>
      </c>
      <c r="L17" s="105"/>
      <c r="M17" s="104">
        <f>'Data 1'!D237</f>
        <v>20808.253322</v>
      </c>
      <c r="N17" s="105">
        <f t="shared" si="2"/>
        <v>8.3339724811460734</v>
      </c>
      <c r="O17" s="105">
        <v>19539.287537</v>
      </c>
      <c r="P17" s="104">
        <f>'Data 1'!D249</f>
        <v>20145.293416000004</v>
      </c>
      <c r="Q17" s="105">
        <f t="shared" si="3"/>
        <v>7.978131628385186</v>
      </c>
      <c r="R17" s="105"/>
      <c r="S17" s="104">
        <f>'Data 1'!D261</f>
        <v>20738.221610711993</v>
      </c>
      <c r="T17" s="105">
        <f t="shared" si="4"/>
        <v>8.1787189490547849</v>
      </c>
      <c r="U17" s="68"/>
      <c r="V17" s="68"/>
      <c r="W17" s="50"/>
      <c r="X17" s="50"/>
      <c r="Y17" s="58"/>
      <c r="Z17" s="56"/>
      <c r="AA17" s="54"/>
      <c r="AB17" s="59"/>
      <c r="AC17" s="54"/>
      <c r="AD17" s="59"/>
      <c r="AE17" s="54"/>
      <c r="AF17" s="59"/>
      <c r="AG17" s="54"/>
      <c r="AH17" s="59"/>
    </row>
    <row r="18" spans="2:34" ht="12.75" customHeight="1">
      <c r="B18" s="2"/>
      <c r="C18" s="3"/>
      <c r="D18" s="6"/>
      <c r="E18" s="295" t="s">
        <v>17</v>
      </c>
      <c r="F18" s="100" t="s">
        <v>18</v>
      </c>
      <c r="G18" s="104">
        <f>'Data 1'!D214</f>
        <v>19662.519081999999</v>
      </c>
      <c r="H18" s="105">
        <f t="shared" si="0"/>
        <v>8.0857667870654826</v>
      </c>
      <c r="I18" s="105"/>
      <c r="J18" s="104">
        <f>'Data 1'!D226</f>
        <v>19720.610659000002</v>
      </c>
      <c r="K18" s="105">
        <f t="shared" si="1"/>
        <v>7.9528202923184423</v>
      </c>
      <c r="L18" s="105"/>
      <c r="M18" s="104">
        <f>'Data 1'!D238</f>
        <v>19817.639448047998</v>
      </c>
      <c r="N18" s="105">
        <f t="shared" si="2"/>
        <v>7.9372189123960766</v>
      </c>
      <c r="O18" s="105">
        <v>19277.604965999999</v>
      </c>
      <c r="P18" s="104">
        <f>'Data 1'!D250</f>
        <v>20160.571299000003</v>
      </c>
      <c r="Q18" s="105">
        <f t="shared" si="3"/>
        <v>7.9841821216224931</v>
      </c>
      <c r="R18" s="105"/>
      <c r="S18" s="104">
        <f>'Data 1'!D262</f>
        <v>20294.305455951999</v>
      </c>
      <c r="T18" s="105">
        <f t="shared" si="4"/>
        <v>8.0036477431008599</v>
      </c>
      <c r="U18" s="68"/>
      <c r="V18" s="68"/>
      <c r="W18" s="50"/>
      <c r="X18" s="50"/>
      <c r="Y18" s="58"/>
      <c r="Z18" s="56"/>
      <c r="AA18" s="54"/>
      <c r="AB18" s="59"/>
      <c r="AC18" s="54"/>
      <c r="AD18" s="59"/>
      <c r="AE18" s="54"/>
      <c r="AF18" s="59"/>
      <c r="AG18" s="54"/>
      <c r="AH18" s="59"/>
    </row>
    <row r="19" spans="2:34" ht="12.75" customHeight="1">
      <c r="E19" s="295" t="s">
        <v>19</v>
      </c>
      <c r="F19" s="100" t="s">
        <v>20</v>
      </c>
      <c r="G19" s="104">
        <f>'Data 1'!D215</f>
        <v>19755.727781376005</v>
      </c>
      <c r="H19" s="105">
        <f t="shared" si="0"/>
        <v>8.1240967590562025</v>
      </c>
      <c r="I19" s="105"/>
      <c r="J19" s="104">
        <f>'Data 1'!D227</f>
        <v>19847.830576712</v>
      </c>
      <c r="K19" s="105">
        <f t="shared" si="1"/>
        <v>8.0041248467595754</v>
      </c>
      <c r="L19" s="105"/>
      <c r="M19" s="104">
        <f>'Data 1'!D239</f>
        <v>20628.846296624</v>
      </c>
      <c r="N19" s="105">
        <f t="shared" si="2"/>
        <v>8.2621176652097912</v>
      </c>
      <c r="O19" s="105">
        <v>20702.574327000002</v>
      </c>
      <c r="P19" s="104">
        <f>'Data 1'!D251</f>
        <v>20893.499283999998</v>
      </c>
      <c r="Q19" s="105">
        <f t="shared" si="3"/>
        <v>8.2744432668790271</v>
      </c>
      <c r="R19" s="105"/>
      <c r="S19" s="104">
        <f>'Data 1'!D263</f>
        <v>20905.330320952005</v>
      </c>
      <c r="T19" s="105">
        <f t="shared" si="4"/>
        <v>8.2446231138692898</v>
      </c>
      <c r="U19" s="68"/>
      <c r="V19" s="68"/>
      <c r="W19" s="50"/>
      <c r="X19" s="50"/>
      <c r="Y19" s="58"/>
      <c r="Z19" s="56"/>
      <c r="AA19" s="54"/>
      <c r="AB19" s="59"/>
      <c r="AC19" s="54"/>
      <c r="AD19" s="59"/>
      <c r="AE19" s="54"/>
      <c r="AF19" s="59"/>
      <c r="AG19" s="54"/>
      <c r="AH19" s="59"/>
    </row>
    <row r="20" spans="2:34" ht="12.75" customHeight="1">
      <c r="E20" s="295" t="s">
        <v>21</v>
      </c>
      <c r="F20" s="102" t="s">
        <v>22</v>
      </c>
      <c r="G20" s="106">
        <f>'Data 1'!D216</f>
        <v>21297.294528144001</v>
      </c>
      <c r="H20" s="107">
        <f t="shared" si="0"/>
        <v>8.758031258958205</v>
      </c>
      <c r="I20" s="107"/>
      <c r="J20" s="106">
        <f>'Data 1'!D228</f>
        <v>20828.494819471995</v>
      </c>
      <c r="K20" s="107">
        <f t="shared" si="1"/>
        <v>8.3996017731403256</v>
      </c>
      <c r="L20" s="107"/>
      <c r="M20" s="106">
        <f>'Data 1'!D240</f>
        <v>21300.517186999998</v>
      </c>
      <c r="N20" s="107">
        <f t="shared" si="2"/>
        <v>8.5311304761439093</v>
      </c>
      <c r="O20" s="107">
        <v>22540.629502</v>
      </c>
      <c r="P20" s="106">
        <f>'Data 1'!D252</f>
        <v>22152.089802999992</v>
      </c>
      <c r="Q20" s="107">
        <f t="shared" si="3"/>
        <v>8.7728823126386946</v>
      </c>
      <c r="R20" s="107"/>
      <c r="S20" s="106">
        <f>'Data 1'!D264</f>
        <v>21175.276017191998</v>
      </c>
      <c r="T20" s="107">
        <f t="shared" si="4"/>
        <v>8.3510840256339431</v>
      </c>
      <c r="U20" s="68"/>
      <c r="V20" s="68"/>
      <c r="W20" s="50"/>
      <c r="X20" s="50"/>
      <c r="Y20" s="58"/>
      <c r="Z20" s="56"/>
      <c r="AA20" s="54"/>
      <c r="AB20" s="59"/>
      <c r="AC20" s="54"/>
      <c r="AD20" s="59"/>
      <c r="AE20" s="54"/>
      <c r="AF20" s="59"/>
      <c r="AG20" s="54"/>
      <c r="AH20" s="59"/>
    </row>
    <row r="21" spans="2:34" ht="16.5" customHeight="1">
      <c r="F21" s="108" t="s">
        <v>23</v>
      </c>
      <c r="G21" s="109">
        <f>SUM(G9:G20)</f>
        <v>243174.45209344206</v>
      </c>
      <c r="H21" s="110">
        <f>SUM(H9:H20)</f>
        <v>99.999999999999972</v>
      </c>
      <c r="I21" s="111"/>
      <c r="J21" s="109">
        <f>SUM(J9:J20)</f>
        <v>247970.02741339401</v>
      </c>
      <c r="K21" s="110">
        <f>SUM(K9:K20)</f>
        <v>100</v>
      </c>
      <c r="L21" s="111"/>
      <c r="M21" s="109">
        <f>SUM(M9:M20)</f>
        <v>249679.88998133197</v>
      </c>
      <c r="N21" s="110">
        <f>SUM(N9:N20)</f>
        <v>100.00000000000001</v>
      </c>
      <c r="O21" s="111"/>
      <c r="P21" s="109">
        <f>SUM(P9:P20)</f>
        <v>252506.40568934198</v>
      </c>
      <c r="Q21" s="110">
        <f>SUM(Q9:Q20)</f>
        <v>100.00000000000001</v>
      </c>
      <c r="R21" s="111"/>
      <c r="S21" s="109">
        <f>SUM(S9:S20)</f>
        <v>253563.201522027</v>
      </c>
      <c r="T21" s="110">
        <f>SUM(T9:T20)</f>
        <v>99.999999999999986</v>
      </c>
      <c r="U21" s="68"/>
      <c r="V21" s="68"/>
      <c r="W21" s="50"/>
      <c r="X21" s="50"/>
      <c r="Y21" s="58"/>
      <c r="Z21" s="42"/>
      <c r="AA21" s="54"/>
      <c r="AB21" s="54"/>
      <c r="AC21" s="54"/>
      <c r="AD21" s="54"/>
      <c r="AE21" s="54"/>
      <c r="AF21" s="54"/>
      <c r="AG21" s="54"/>
      <c r="AH21" s="54"/>
    </row>
    <row r="22" spans="2:34" ht="12.75" customHeight="1">
      <c r="G22" s="48"/>
      <c r="J22" s="66"/>
      <c r="M22" s="66"/>
      <c r="P22" s="66"/>
      <c r="S22" s="66"/>
      <c r="U22" s="68"/>
      <c r="V22" s="68"/>
    </row>
    <row r="23" spans="2:34" ht="12.75" customHeight="1">
      <c r="G23" s="21"/>
      <c r="H23" s="21"/>
      <c r="I23" s="21"/>
      <c r="J23" s="72"/>
      <c r="K23" s="21"/>
      <c r="L23" s="21"/>
      <c r="M23" s="72"/>
      <c r="N23" s="21"/>
      <c r="O23" s="21"/>
      <c r="P23" s="72"/>
      <c r="Q23" s="44"/>
      <c r="R23" s="43"/>
      <c r="S23" s="72"/>
      <c r="T23" s="44"/>
    </row>
    <row r="24" spans="2:34" ht="12.75" customHeight="1">
      <c r="G24" s="73"/>
      <c r="H24" s="44"/>
      <c r="I24" s="43"/>
      <c r="J24" s="73"/>
      <c r="K24" s="44"/>
      <c r="L24" s="43"/>
      <c r="M24" s="73"/>
      <c r="N24" s="44"/>
      <c r="O24" s="43"/>
      <c r="P24" s="73"/>
      <c r="Q24" s="44"/>
      <c r="R24" s="43"/>
      <c r="S24" s="73"/>
      <c r="T24" s="44"/>
    </row>
    <row r="25" spans="2:34" ht="12.75" customHeight="1">
      <c r="G25" s="44"/>
      <c r="H25" s="44"/>
      <c r="I25" s="43"/>
      <c r="J25" s="44"/>
      <c r="K25" s="44"/>
      <c r="L25" s="43"/>
      <c r="M25" s="44"/>
      <c r="N25" s="44"/>
      <c r="O25" s="43"/>
      <c r="P25" s="44"/>
      <c r="Q25" s="44"/>
      <c r="R25" s="43"/>
      <c r="S25" s="44"/>
      <c r="T25" s="44"/>
    </row>
    <row r="26" spans="2:34" ht="12.75" customHeight="1">
      <c r="G26" s="44"/>
      <c r="H26" s="44"/>
      <c r="I26" s="43"/>
      <c r="J26" s="44"/>
      <c r="K26" s="44"/>
      <c r="L26" s="43"/>
      <c r="M26" s="44"/>
      <c r="N26" s="44"/>
      <c r="O26" s="43"/>
      <c r="P26" s="44"/>
      <c r="Q26" s="44"/>
      <c r="R26" s="43"/>
      <c r="S26" s="44"/>
      <c r="T26" s="44"/>
    </row>
    <row r="27" spans="2:34" ht="12" customHeight="1">
      <c r="F27" s="20"/>
      <c r="G27" s="44"/>
      <c r="H27" s="44"/>
      <c r="I27" s="43"/>
      <c r="J27" s="44"/>
      <c r="K27" s="44"/>
      <c r="L27" s="43"/>
      <c r="M27" s="44"/>
      <c r="N27" s="44"/>
      <c r="O27" s="43"/>
      <c r="P27" s="44"/>
      <c r="Q27" s="44"/>
      <c r="R27" s="43"/>
      <c r="S27" s="44"/>
      <c r="T27" s="44"/>
    </row>
    <row r="28" spans="2:34">
      <c r="G28" s="44"/>
      <c r="H28" s="44"/>
      <c r="I28" s="43"/>
      <c r="J28" s="44"/>
      <c r="K28" s="44"/>
      <c r="L28" s="43"/>
      <c r="M28" s="44"/>
      <c r="N28" s="44"/>
      <c r="O28" s="43"/>
      <c r="P28" s="44"/>
      <c r="Q28" s="44"/>
      <c r="R28" s="43"/>
      <c r="S28" s="44"/>
      <c r="T28" s="44"/>
    </row>
    <row r="29" spans="2:34">
      <c r="G29" s="44"/>
      <c r="H29" s="44"/>
      <c r="I29" s="43"/>
      <c r="J29" s="44"/>
      <c r="K29" s="44"/>
      <c r="L29" s="43"/>
      <c r="M29" s="44"/>
      <c r="N29" s="44"/>
      <c r="O29" s="43"/>
      <c r="P29" s="44"/>
      <c r="Q29" s="44"/>
      <c r="R29" s="43"/>
      <c r="S29" s="44"/>
      <c r="T29" s="44"/>
    </row>
    <row r="30" spans="2:34">
      <c r="G30" s="44"/>
      <c r="H30" s="44"/>
      <c r="I30" s="43"/>
      <c r="J30" s="44"/>
      <c r="K30" s="44"/>
      <c r="L30" s="43"/>
      <c r="M30" s="44"/>
      <c r="N30" s="44"/>
      <c r="O30" s="43"/>
      <c r="P30" s="44"/>
      <c r="Q30" s="44"/>
      <c r="R30" s="43"/>
      <c r="S30" s="44"/>
      <c r="T30" s="44"/>
    </row>
    <row r="31" spans="2:34">
      <c r="G31" s="44"/>
      <c r="H31" s="44"/>
      <c r="I31" s="43"/>
      <c r="J31" s="44"/>
      <c r="K31" s="44"/>
      <c r="L31" s="43"/>
      <c r="M31" s="44"/>
      <c r="N31" s="44"/>
      <c r="O31" s="43"/>
      <c r="P31" s="44"/>
      <c r="Q31" s="44"/>
      <c r="R31" s="43"/>
      <c r="S31" s="44"/>
      <c r="T31" s="44"/>
    </row>
    <row r="32" spans="2:34">
      <c r="G32" s="44"/>
      <c r="H32" s="44"/>
      <c r="I32" s="43"/>
      <c r="J32" s="44"/>
      <c r="K32" s="44"/>
      <c r="L32" s="43"/>
      <c r="M32" s="44"/>
      <c r="N32" s="44"/>
      <c r="O32" s="43"/>
      <c r="P32" s="44"/>
      <c r="Q32" s="44"/>
      <c r="R32" s="43"/>
      <c r="S32" s="44"/>
      <c r="T32" s="44"/>
    </row>
    <row r="33" spans="7:20">
      <c r="G33" s="44"/>
      <c r="H33" s="44"/>
      <c r="I33" s="43"/>
      <c r="J33" s="44"/>
      <c r="K33" s="44"/>
      <c r="L33" s="43"/>
      <c r="M33" s="44"/>
      <c r="N33" s="44"/>
      <c r="O33" s="43"/>
      <c r="P33" s="44"/>
      <c r="Q33" s="44"/>
      <c r="R33" s="43"/>
      <c r="S33" s="44"/>
      <c r="T33" s="44"/>
    </row>
    <row r="34" spans="7:20">
      <c r="G34" s="44"/>
      <c r="H34" s="44"/>
      <c r="I34" s="43"/>
      <c r="J34" s="44"/>
      <c r="K34" s="44"/>
      <c r="L34" s="43"/>
      <c r="M34" s="44"/>
      <c r="N34" s="44"/>
      <c r="O34" s="43"/>
      <c r="P34" s="44"/>
      <c r="Q34" s="44"/>
      <c r="R34" s="43"/>
      <c r="S34" s="44"/>
      <c r="T34" s="44"/>
    </row>
    <row r="35" spans="7:20">
      <c r="G35" s="44"/>
      <c r="H35" s="44"/>
      <c r="I35" s="43"/>
      <c r="J35" s="44"/>
      <c r="K35" s="44"/>
      <c r="L35" s="43"/>
      <c r="M35" s="44"/>
      <c r="N35" s="44"/>
      <c r="O35" s="43"/>
      <c r="P35" s="44"/>
      <c r="Q35" s="44"/>
      <c r="R35" s="43"/>
      <c r="S35" s="44"/>
      <c r="T35" s="44"/>
    </row>
    <row r="36" spans="7:20">
      <c r="G36" s="44"/>
      <c r="H36" s="44"/>
      <c r="I36" s="43"/>
      <c r="J36" s="44"/>
      <c r="K36" s="44"/>
      <c r="L36" s="43"/>
      <c r="M36" s="44"/>
      <c r="N36" s="44"/>
      <c r="O36" s="43"/>
      <c r="P36" s="44"/>
      <c r="Q36" s="44"/>
      <c r="R36" s="43"/>
      <c r="S36" s="44"/>
      <c r="T36" s="44"/>
    </row>
    <row r="37" spans="7:20">
      <c r="G37" s="44"/>
      <c r="H37" s="44"/>
      <c r="I37" s="43"/>
      <c r="J37" s="44"/>
      <c r="K37" s="44"/>
      <c r="L37" s="43"/>
      <c r="M37" s="44"/>
      <c r="N37" s="44"/>
      <c r="O37" s="43"/>
      <c r="P37" s="44"/>
      <c r="Q37" s="44"/>
      <c r="R37" s="43"/>
      <c r="S37" s="44"/>
      <c r="T37" s="44"/>
    </row>
    <row r="38" spans="7:20">
      <c r="G38" s="44"/>
      <c r="H38" s="44"/>
      <c r="I38" s="43"/>
      <c r="J38" s="44"/>
      <c r="K38" s="44"/>
      <c r="L38" s="43"/>
      <c r="M38" s="44"/>
      <c r="N38" s="44"/>
      <c r="O38" s="43"/>
      <c r="P38" s="44"/>
      <c r="Q38" s="44"/>
      <c r="R38" s="43"/>
      <c r="S38" s="44"/>
      <c r="T38" s="44"/>
    </row>
    <row r="39" spans="7:20">
      <c r="G39" s="44"/>
      <c r="H39" s="44"/>
      <c r="I39" s="43"/>
      <c r="J39" s="44"/>
      <c r="K39" s="44"/>
      <c r="L39" s="43"/>
      <c r="M39" s="44"/>
      <c r="N39" s="44"/>
      <c r="O39" s="43"/>
      <c r="P39" s="44"/>
      <c r="Q39" s="44"/>
      <c r="R39" s="43"/>
      <c r="S39" s="44"/>
      <c r="T39" s="44"/>
    </row>
    <row r="40" spans="7:20">
      <c r="G40" s="44"/>
      <c r="H40" s="44"/>
      <c r="I40" s="43"/>
      <c r="J40" s="44"/>
      <c r="K40" s="44"/>
      <c r="L40" s="43"/>
      <c r="M40" s="44"/>
      <c r="N40" s="44"/>
      <c r="O40" s="43"/>
      <c r="P40" s="44"/>
      <c r="Q40" s="44"/>
      <c r="R40" s="43"/>
      <c r="S40" s="44"/>
      <c r="T40" s="44"/>
    </row>
    <row r="41" spans="7:20">
      <c r="G41" s="44"/>
      <c r="H41" s="44"/>
      <c r="I41" s="43"/>
      <c r="J41" s="44"/>
      <c r="K41" s="44"/>
      <c r="L41" s="43"/>
      <c r="M41" s="44"/>
      <c r="N41" s="44"/>
      <c r="O41" s="43"/>
      <c r="P41" s="44"/>
      <c r="Q41" s="44"/>
      <c r="R41" s="43"/>
      <c r="S41" s="44"/>
      <c r="T41" s="44"/>
    </row>
    <row r="42" spans="7:20">
      <c r="G42" s="44"/>
      <c r="H42" s="44"/>
      <c r="I42" s="43"/>
      <c r="J42" s="44"/>
      <c r="K42" s="44"/>
      <c r="L42" s="43"/>
      <c r="M42" s="44"/>
      <c r="N42" s="44"/>
      <c r="O42" s="43"/>
      <c r="P42" s="44"/>
      <c r="Q42" s="44"/>
      <c r="R42" s="43"/>
      <c r="S42" s="44"/>
      <c r="T42" s="44"/>
    </row>
    <row r="43" spans="7:20">
      <c r="G43" s="44"/>
      <c r="H43" s="44"/>
      <c r="I43" s="43"/>
      <c r="J43" s="44"/>
      <c r="K43" s="44"/>
      <c r="L43" s="43"/>
      <c r="M43" s="44"/>
      <c r="N43" s="44"/>
      <c r="O43" s="43"/>
      <c r="P43" s="44"/>
      <c r="Q43" s="44"/>
      <c r="R43" s="43"/>
      <c r="S43" s="44"/>
      <c r="T43" s="44"/>
    </row>
    <row r="44" spans="7:20">
      <c r="G44" s="44"/>
      <c r="H44" s="44"/>
      <c r="I44" s="43"/>
      <c r="J44" s="44"/>
      <c r="K44" s="44"/>
      <c r="L44" s="43"/>
      <c r="M44" s="44"/>
      <c r="N44" s="44"/>
      <c r="O44" s="43"/>
      <c r="P44" s="44"/>
      <c r="Q44" s="44"/>
      <c r="R44" s="43"/>
      <c r="S44" s="44"/>
      <c r="T44" s="44"/>
    </row>
  </sheetData>
  <customSheetViews>
    <customSheetView guid="{30452F01-DB6E-11D6-846D-0008C7298EBA}" showGridLines="0" showRowCol="0" outlineSymbols="0" showRuler="0"/>
    <customSheetView guid="{30452F00-DB6E-11D6-846D-0008C7298EBA}" showGridLines="0" showRowCol="0" outlineSymbols="0" showRuler="0"/>
    <customSheetView guid="{30452EFF-DB6E-11D6-846D-0008C7298EBA}" showGridLines="0" showRowCol="0" outlineSymbols="0" showRuler="0"/>
    <customSheetView guid="{30452EFE-DB6E-11D6-846D-0008C7298EBA}" showGridLines="0" showRowCol="0" outlineSymbols="0" showRuler="0"/>
    <customSheetView guid="{30452EFC-DB6E-11D6-846D-0008C7298EBA}" showGridLines="0" showRowCol="0" outlineSymbols="0" showRuler="0"/>
  </customSheetViews>
  <mergeCells count="2">
    <mergeCell ref="C7:C9"/>
    <mergeCell ref="C10:C11"/>
  </mergeCells>
  <phoneticPr fontId="2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32</vt:i4>
      </vt:variant>
      <vt:variant>
        <vt:lpstr>Rangos con nombre</vt:lpstr>
      </vt:variant>
      <vt:variant>
        <vt:i4>8</vt:i4>
      </vt:variant>
    </vt:vector>
  </HeadingPairs>
  <TitlesOfParts>
    <vt:vector size="40" baseType="lpstr">
      <vt:lpstr>Indice</vt:lpstr>
      <vt:lpstr>C1</vt:lpstr>
      <vt:lpstr>C2</vt:lpstr>
      <vt:lpstr>C3</vt:lpstr>
      <vt:lpstr>C4</vt:lpstr>
      <vt:lpstr>C5</vt:lpstr>
      <vt:lpstr>C1 CON PIB Y CORREGIDA</vt:lpstr>
      <vt:lpstr>C6</vt:lpstr>
      <vt:lpstr>C7</vt:lpstr>
      <vt:lpstr>C8</vt:lpstr>
      <vt:lpstr>C9</vt:lpstr>
      <vt:lpstr>C10</vt:lpstr>
      <vt:lpstr>C11</vt:lpstr>
      <vt:lpstr>C12</vt:lpstr>
      <vt:lpstr>C13</vt:lpstr>
      <vt:lpstr>C14</vt:lpstr>
      <vt:lpstr>C15</vt:lpstr>
      <vt:lpstr>C16</vt:lpstr>
      <vt:lpstr>C17</vt:lpstr>
      <vt:lpstr>C18</vt:lpstr>
      <vt:lpstr>C19</vt:lpstr>
      <vt:lpstr>C20</vt:lpstr>
      <vt:lpstr>C21</vt:lpstr>
      <vt:lpstr>C22</vt:lpstr>
      <vt:lpstr>C23</vt:lpstr>
      <vt:lpstr>C24</vt:lpstr>
      <vt:lpstr>C25</vt:lpstr>
      <vt:lpstr>C26</vt:lpstr>
      <vt:lpstr>C27</vt:lpstr>
      <vt:lpstr>Data 1</vt:lpstr>
      <vt:lpstr>Data 2</vt:lpstr>
      <vt:lpstr>Datos_mapa</vt:lpstr>
      <vt:lpstr>'C1 CON PIB Y CORREGIDA'!Área_de_impresión</vt:lpstr>
      <vt:lpstr>'C12'!Área_de_impresión</vt:lpstr>
      <vt:lpstr>'C5'!Área_de_impresión</vt:lpstr>
      <vt:lpstr>'C6'!Área_de_impresión</vt:lpstr>
      <vt:lpstr>'C7'!Área_de_impresión</vt:lpstr>
      <vt:lpstr>'Data 1'!Área_de_impresión</vt:lpstr>
      <vt:lpstr>Indice!Área_de_impresión</vt:lpstr>
      <vt:lpstr>'Data 1'!Títulos_a_imprimir</vt:lpstr>
    </vt:vector>
  </TitlesOfParts>
  <Company>Red Eléctrica de España,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Operación del Sistema Eléctrico. Informe 1998 (8)</dc:title>
  <dc:creator>Red Eléctrica de España (www.ree.es)</dc:creator>
  <cp:lastModifiedBy>Madejon Con., Sonsoles</cp:lastModifiedBy>
  <cp:lastPrinted>2017-04-11T12:04:32Z</cp:lastPrinted>
  <dcterms:created xsi:type="dcterms:W3CDTF">1999-06-30T12:13:59Z</dcterms:created>
  <dcterms:modified xsi:type="dcterms:W3CDTF">2019-06-26T06:51:29Z</dcterms:modified>
</cp:coreProperties>
</file>