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6.xml" ContentType="application/vnd.openxmlformats-officedocument.drawing+xml"/>
  <Override PartName="/xl/charts/chart1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7.xml" ContentType="application/vnd.openxmlformats-officedocument.drawing+xml"/>
  <Override PartName="/xl/charts/chart2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omments1.xml" ContentType="application/vnd.openxmlformats-officedocument.spreadsheetml.comments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Informe Sistema Eléctrico\2020\"/>
    </mc:Choice>
  </mc:AlternateContent>
  <xr:revisionPtr revIDLastSave="0" documentId="13_ncr:1_{94E70A4A-33FF-4A62-8C98-87FD371CC798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ice" sheetId="29717" r:id="rId1"/>
    <sheet name="C1" sheetId="29727" r:id="rId2"/>
    <sheet name="C2" sheetId="29728" r:id="rId3"/>
    <sheet name="C3" sheetId="29729" r:id="rId4"/>
    <sheet name="C4" sheetId="29730" r:id="rId5"/>
    <sheet name="C5" sheetId="29706" r:id="rId6"/>
    <sheet name="C1 CON PIB Y CORREGIDA" sheetId="29724" state="hidden" r:id="rId7"/>
    <sheet name="C6" sheetId="29700" r:id="rId8"/>
    <sheet name="C7" sheetId="29711" r:id="rId9"/>
    <sheet name="C8" sheetId="29722" r:id="rId10"/>
    <sheet name="C9" sheetId="29731" r:id="rId11"/>
    <sheet name="C10" sheetId="29732" r:id="rId12"/>
    <sheet name="C11" sheetId="29737" r:id="rId13"/>
    <sheet name="C12" sheetId="40" r:id="rId14"/>
    <sheet name="C13" sheetId="29723" r:id="rId15"/>
    <sheet name="C14" sheetId="29726" r:id="rId16"/>
    <sheet name="C15" sheetId="29738" r:id="rId17"/>
    <sheet name="C16" sheetId="29733" r:id="rId18"/>
    <sheet name="C17" sheetId="29734" r:id="rId19"/>
    <sheet name="C18" sheetId="29735" r:id="rId20"/>
    <sheet name="C19" sheetId="29736" r:id="rId21"/>
    <sheet name="C20" sheetId="29739" r:id="rId22"/>
    <sheet name="C21" sheetId="29740" r:id="rId23"/>
    <sheet name="C22" sheetId="29742" r:id="rId24"/>
    <sheet name="C23" sheetId="29748" r:id="rId25"/>
    <sheet name="C24" sheetId="29749" r:id="rId26"/>
    <sheet name="C25" sheetId="29743" r:id="rId27"/>
    <sheet name="C26" sheetId="29744" r:id="rId28"/>
    <sheet name="C27" sheetId="29745" r:id="rId29"/>
    <sheet name="Data 1" sheetId="84" r:id="rId30"/>
    <sheet name="Data 2" sheetId="29741" r:id="rId31"/>
    <sheet name="Datos_mapa" sheetId="29747" state="hidden" r:id="rId32"/>
  </sheets>
  <definedNames>
    <definedName name="_xlnm.Print_Area" localSheetId="6">'C1 CON PIB Y CORREGIDA'!$A$1:$E$22</definedName>
    <definedName name="_xlnm.Print_Area" localSheetId="13">'C12'!$B$1:$F$22</definedName>
    <definedName name="_xlnm.Print_Area" localSheetId="5">'C5'!$B$1:$F$21</definedName>
    <definedName name="_xlnm.Print_Area" localSheetId="7">'C6'!$C$1:$F$22</definedName>
    <definedName name="_xlnm.Print_Area" localSheetId="8">'C7'!$B$1:$T$23</definedName>
    <definedName name="_xlnm.Print_Area" localSheetId="29">'Data 1'!$A$1:$H$309</definedName>
    <definedName name="_xlnm.Print_Area" localSheetId="0">Indice!$A$1:$F$35</definedName>
    <definedName name="_xlnm.Print_Titles" localSheetId="29">'Data 1'!$1:$4</definedName>
  </definedNames>
  <calcPr calcId="191029"/>
  <customWorkbookViews>
    <customWorkbookView name="C7_V" guid="{30452F01-DB6E-11D6-846D-0008C7298EBA}" includePrintSettings="0" includeHiddenRowCol="0" maximized="1" showSheetTabs="0" windowWidth="794" windowHeight="457" tabRatio="841" activeSheetId="84" showStatusbar="0"/>
    <customWorkbookView name="C5_V" guid="{30452F00-DB6E-11D6-846D-0008C7298EBA}" includePrintSettings="0" includeHiddenRowCol="0" maximized="1" showSheetTabs="0" windowWidth="794" windowHeight="457" tabRatio="841" activeSheetId="84" showStatusbar="0"/>
    <customWorkbookView name="C4_V" guid="{30452EFF-DB6E-11D6-846D-0008C7298EBA}" includePrintSettings="0" includeHiddenRowCol="0" maximized="1" showSheetTabs="0" windowWidth="794" windowHeight="457" tabRatio="841" activeSheetId="84" showStatusbar="0"/>
    <customWorkbookView name="C2_V" guid="{30452EFE-DB6E-11D6-846D-0008C7298EBA}" includePrintSettings="0" includeHiddenRowCol="0" maximized="1" showSheetTabs="0" windowWidth="794" windowHeight="457" tabRatio="841" activeSheetId="84" showStatusbar="0"/>
    <customWorkbookView name="C1_V" guid="{30452EFC-DB6E-11D6-846D-0008C7298EBA}" includePrintSettings="0" includeHiddenRowCol="0" maximized="1" showSheetTabs="0" windowWidth="794" windowHeight="457" tabRatio="841" activeSheetId="84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3" i="84" l="1"/>
  <c r="F294" i="84"/>
  <c r="F284" i="84"/>
  <c r="F285" i="84"/>
  <c r="F286" i="84"/>
  <c r="F287" i="84"/>
  <c r="F288" i="84"/>
  <c r="F289" i="84"/>
  <c r="F290" i="84"/>
  <c r="F291" i="84"/>
  <c r="F292" i="84"/>
  <c r="F271" i="84"/>
  <c r="F283" i="84"/>
  <c r="F282" i="84"/>
  <c r="F281" i="84"/>
  <c r="F280" i="84"/>
  <c r="F279" i="84"/>
  <c r="F278" i="84"/>
  <c r="F277" i="84"/>
  <c r="F276" i="84"/>
  <c r="F275" i="84"/>
  <c r="F274" i="84"/>
  <c r="F273" i="84"/>
  <c r="F272" i="84"/>
  <c r="F269" i="84"/>
  <c r="F270" i="84"/>
  <c r="E294" i="84"/>
  <c r="E293" i="84"/>
  <c r="E292" i="84"/>
  <c r="E291" i="84"/>
  <c r="E290" i="84"/>
  <c r="E289" i="84"/>
  <c r="E288" i="84"/>
  <c r="E287" i="84"/>
  <c r="E286" i="84"/>
  <c r="E285" i="84"/>
  <c r="E284" i="84"/>
  <c r="E283" i="84"/>
  <c r="E274" i="84"/>
  <c r="E273" i="84"/>
  <c r="E272" i="84"/>
  <c r="E271" i="84"/>
  <c r="F260" i="84"/>
  <c r="F259" i="84"/>
  <c r="E282" i="84"/>
  <c r="E281" i="84"/>
  <c r="E280" i="84"/>
  <c r="E279" i="84"/>
  <c r="E278" i="84"/>
  <c r="E277" i="84"/>
  <c r="E276" i="84"/>
  <c r="E275" i="84"/>
  <c r="F150" i="84"/>
  <c r="F149" i="84"/>
  <c r="F148" i="84"/>
  <c r="F147" i="84"/>
  <c r="F146" i="84"/>
  <c r="F145" i="84"/>
  <c r="F144" i="84"/>
  <c r="F143" i="84"/>
  <c r="F142" i="84"/>
  <c r="F141" i="84"/>
  <c r="F140" i="84"/>
  <c r="F139" i="84"/>
  <c r="E139" i="84"/>
  <c r="E270" i="84"/>
  <c r="J11" i="84" l="1"/>
  <c r="J12" i="84"/>
  <c r="J13" i="84"/>
  <c r="J14" i="84"/>
  <c r="J15" i="84"/>
  <c r="J16" i="84"/>
  <c r="J17" i="84"/>
  <c r="J18" i="84"/>
  <c r="J19" i="84"/>
  <c r="J20" i="84"/>
  <c r="J21" i="84"/>
  <c r="J22" i="84"/>
  <c r="J23" i="84"/>
  <c r="J24" i="84"/>
  <c r="J25" i="84"/>
  <c r="J26" i="84"/>
  <c r="J27" i="84"/>
  <c r="J28" i="84"/>
  <c r="J29" i="84"/>
  <c r="J30" i="84"/>
  <c r="J31" i="84"/>
  <c r="J32" i="84"/>
  <c r="J33" i="84"/>
  <c r="J34" i="84"/>
  <c r="I886" i="84" l="1"/>
  <c r="I885" i="84"/>
  <c r="I884" i="84"/>
  <c r="I883" i="84"/>
  <c r="I882" i="84"/>
  <c r="I881" i="84"/>
  <c r="I880" i="84"/>
  <c r="I879" i="84"/>
  <c r="I878" i="84"/>
  <c r="I877" i="84"/>
  <c r="I876" i="84"/>
  <c r="I875" i="84"/>
  <c r="I874" i="84"/>
  <c r="I873" i="84"/>
  <c r="I872" i="84"/>
  <c r="I871" i="84"/>
  <c r="I870" i="84"/>
  <c r="I869" i="84"/>
  <c r="I868" i="84"/>
  <c r="I867" i="84"/>
  <c r="I866" i="84"/>
  <c r="I865" i="84"/>
  <c r="I864" i="84"/>
  <c r="I863" i="84"/>
  <c r="S724" i="84" l="1"/>
  <c r="R724" i="84"/>
  <c r="Q724" i="84"/>
  <c r="P724" i="84"/>
  <c r="G335" i="84" l="1"/>
  <c r="L12" i="29737"/>
  <c r="M12" i="29737"/>
  <c r="L13" i="29737"/>
  <c r="M13" i="29737"/>
  <c r="L14" i="29737"/>
  <c r="M14" i="29737"/>
  <c r="L15" i="29737"/>
  <c r="M15" i="29737"/>
  <c r="L16" i="29737"/>
  <c r="M16" i="29737"/>
  <c r="L17" i="29737"/>
  <c r="M17" i="29737"/>
  <c r="L18" i="29737"/>
  <c r="M18" i="29737"/>
  <c r="L19" i="29737"/>
  <c r="M19" i="29737"/>
  <c r="L20" i="29737"/>
  <c r="M20" i="29737"/>
  <c r="L21" i="29737"/>
  <c r="M21" i="29737"/>
  <c r="L22" i="29737"/>
  <c r="M22" i="29737"/>
  <c r="L23" i="29737"/>
  <c r="M23" i="29737"/>
  <c r="L24" i="29737"/>
  <c r="M24" i="29737"/>
  <c r="L25" i="29737"/>
  <c r="M25" i="29737"/>
  <c r="L26" i="29737"/>
  <c r="M26" i="29737"/>
  <c r="L27" i="29737"/>
  <c r="M27" i="29737"/>
  <c r="L28" i="29737"/>
  <c r="M28" i="29737"/>
  <c r="L29" i="29737"/>
  <c r="M29" i="29737"/>
  <c r="L30" i="29737"/>
  <c r="M30" i="29737"/>
  <c r="N98" i="84" l="1"/>
  <c r="S20" i="29711" l="1"/>
  <c r="S19" i="29711"/>
  <c r="S18" i="29711"/>
  <c r="S17" i="29711"/>
  <c r="S16" i="29711"/>
  <c r="S15" i="29711"/>
  <c r="S14" i="29711"/>
  <c r="S13" i="29711"/>
  <c r="S12" i="29711"/>
  <c r="S11" i="29711"/>
  <c r="S10" i="29711"/>
  <c r="S9" i="29711"/>
  <c r="P20" i="29711"/>
  <c r="P19" i="29711"/>
  <c r="P18" i="29711"/>
  <c r="P17" i="29711"/>
  <c r="P16" i="29711"/>
  <c r="P15" i="29711"/>
  <c r="P14" i="29711"/>
  <c r="P13" i="29711"/>
  <c r="P12" i="29711"/>
  <c r="P11" i="29711"/>
  <c r="P10" i="29711"/>
  <c r="P9" i="29711"/>
  <c r="M20" i="29711"/>
  <c r="M19" i="29711"/>
  <c r="M18" i="29711"/>
  <c r="M17" i="29711"/>
  <c r="M16" i="29711"/>
  <c r="M15" i="29711"/>
  <c r="M14" i="29711"/>
  <c r="M13" i="29711"/>
  <c r="M12" i="29711"/>
  <c r="M11" i="29711"/>
  <c r="M10" i="29711"/>
  <c r="M9" i="29711"/>
  <c r="J20" i="29711"/>
  <c r="J19" i="29711"/>
  <c r="J18" i="29711"/>
  <c r="J17" i="29711"/>
  <c r="J16" i="29711"/>
  <c r="J15" i="29711"/>
  <c r="J14" i="29711"/>
  <c r="J13" i="29711"/>
  <c r="J12" i="29711"/>
  <c r="J11" i="29711"/>
  <c r="J10" i="29711"/>
  <c r="J9" i="29711"/>
  <c r="G20" i="29711"/>
  <c r="G19" i="29711"/>
  <c r="G18" i="29711"/>
  <c r="G17" i="29711"/>
  <c r="G16" i="29711"/>
  <c r="G15" i="29711"/>
  <c r="G14" i="29711"/>
  <c r="G13" i="29711"/>
  <c r="G12" i="29711"/>
  <c r="G11" i="29711"/>
  <c r="G10" i="29711"/>
  <c r="G9" i="29711"/>
  <c r="D294" i="84" l="1"/>
  <c r="D293" i="84"/>
  <c r="D292" i="84"/>
  <c r="D291" i="84"/>
  <c r="D290" i="84"/>
  <c r="D289" i="84"/>
  <c r="D288" i="84"/>
  <c r="D287" i="84"/>
  <c r="D286" i="84"/>
  <c r="D285" i="84"/>
  <c r="D284" i="84"/>
  <c r="D283" i="84"/>
  <c r="H294" i="84"/>
  <c r="G294" i="84"/>
  <c r="H293" i="84"/>
  <c r="G293" i="84"/>
  <c r="H292" i="84"/>
  <c r="G292" i="84"/>
  <c r="H291" i="84"/>
  <c r="G291" i="84"/>
  <c r="H290" i="84"/>
  <c r="G290" i="84"/>
  <c r="H289" i="84"/>
  <c r="G289" i="84"/>
  <c r="H288" i="84"/>
  <c r="G288" i="84"/>
  <c r="H287" i="84"/>
  <c r="G287" i="84"/>
  <c r="H286" i="84"/>
  <c r="G286" i="84"/>
  <c r="H285" i="84"/>
  <c r="G285" i="84"/>
  <c r="H284" i="84"/>
  <c r="G284" i="84"/>
  <c r="H283" i="84"/>
  <c r="G283" i="84"/>
  <c r="G176" i="84"/>
  <c r="H176" i="84"/>
  <c r="G177" i="84"/>
  <c r="H177" i="84"/>
  <c r="G178" i="84"/>
  <c r="H178" i="84"/>
  <c r="G179" i="84"/>
  <c r="H179" i="84"/>
  <c r="G180" i="84"/>
  <c r="H180" i="84"/>
  <c r="G181" i="84"/>
  <c r="H181" i="84"/>
  <c r="G182" i="84"/>
  <c r="H182" i="84"/>
  <c r="G183" i="84"/>
  <c r="H183" i="84"/>
  <c r="G184" i="84"/>
  <c r="H184" i="84"/>
  <c r="G185" i="84"/>
  <c r="H185" i="84"/>
  <c r="G186" i="84"/>
  <c r="H186" i="84"/>
  <c r="G187" i="84"/>
  <c r="H187" i="84"/>
  <c r="G188" i="84"/>
  <c r="H188" i="84"/>
  <c r="G189" i="84"/>
  <c r="H189" i="84"/>
  <c r="G190" i="84"/>
  <c r="H190" i="84"/>
  <c r="G191" i="84"/>
  <c r="H191" i="84"/>
  <c r="G192" i="84"/>
  <c r="H192" i="84"/>
  <c r="G193" i="84"/>
  <c r="H193" i="84"/>
  <c r="G194" i="84"/>
  <c r="H194" i="84"/>
  <c r="G195" i="84"/>
  <c r="H195" i="84"/>
  <c r="G196" i="84"/>
  <c r="H196" i="84"/>
  <c r="G197" i="84"/>
  <c r="H197" i="84"/>
  <c r="G198" i="84"/>
  <c r="H198" i="84"/>
  <c r="G199" i="84"/>
  <c r="H199" i="84"/>
  <c r="G200" i="84"/>
  <c r="H200" i="84"/>
  <c r="G201" i="84"/>
  <c r="H201" i="84"/>
  <c r="G202" i="84"/>
  <c r="H202" i="84"/>
  <c r="G203" i="84"/>
  <c r="H203" i="84"/>
  <c r="G204" i="84"/>
  <c r="H204" i="84"/>
  <c r="G205" i="84"/>
  <c r="H205" i="84"/>
  <c r="G206" i="84"/>
  <c r="H206" i="84"/>
  <c r="G207" i="84"/>
  <c r="H207" i="84"/>
  <c r="G208" i="84"/>
  <c r="H208" i="84"/>
  <c r="G209" i="84"/>
  <c r="H209" i="84"/>
  <c r="G210" i="84"/>
  <c r="H210" i="84"/>
  <c r="G211" i="84"/>
  <c r="H211" i="84"/>
  <c r="G212" i="84"/>
  <c r="H212" i="84"/>
  <c r="G213" i="84"/>
  <c r="H213" i="84"/>
  <c r="G214" i="84"/>
  <c r="H214" i="84"/>
  <c r="G215" i="84"/>
  <c r="H215" i="84"/>
  <c r="G216" i="84"/>
  <c r="H216" i="84"/>
  <c r="G217" i="84"/>
  <c r="H217" i="84"/>
  <c r="G218" i="84"/>
  <c r="H218" i="84"/>
  <c r="G219" i="84"/>
  <c r="H219" i="84"/>
  <c r="G220" i="84"/>
  <c r="H220" i="84"/>
  <c r="G221" i="84"/>
  <c r="H221" i="84"/>
  <c r="G222" i="84"/>
  <c r="H222" i="84"/>
  <c r="G223" i="84"/>
  <c r="H223" i="84"/>
  <c r="G224" i="84"/>
  <c r="H224" i="84"/>
  <c r="G225" i="84"/>
  <c r="H225" i="84"/>
  <c r="G226" i="84"/>
  <c r="H226" i="84"/>
  <c r="G227" i="84"/>
  <c r="H227" i="84"/>
  <c r="G228" i="84"/>
  <c r="H228" i="84"/>
  <c r="G229" i="84"/>
  <c r="H229" i="84"/>
  <c r="G230" i="84"/>
  <c r="H230" i="84"/>
  <c r="G231" i="84"/>
  <c r="H231" i="84"/>
  <c r="G232" i="84"/>
  <c r="H232" i="84"/>
  <c r="G233" i="84"/>
  <c r="H233" i="84"/>
  <c r="G234" i="84"/>
  <c r="H234" i="84"/>
  <c r="G235" i="84"/>
  <c r="H235" i="84"/>
  <c r="G236" i="84"/>
  <c r="H236" i="84"/>
  <c r="G237" i="84"/>
  <c r="H237" i="84"/>
  <c r="G238" i="84"/>
  <c r="H238" i="84"/>
  <c r="G239" i="84"/>
  <c r="H239" i="84"/>
  <c r="G240" i="84"/>
  <c r="H240" i="84"/>
  <c r="G241" i="84"/>
  <c r="H241" i="84"/>
  <c r="G242" i="84"/>
  <c r="H242" i="84"/>
  <c r="G243" i="84"/>
  <c r="H243" i="84"/>
  <c r="G244" i="84"/>
  <c r="H244" i="84"/>
  <c r="G245" i="84"/>
  <c r="H245" i="84"/>
  <c r="G246" i="84"/>
  <c r="H246" i="84"/>
  <c r="G247" i="84"/>
  <c r="H247" i="84"/>
  <c r="G248" i="84"/>
  <c r="H248" i="84"/>
  <c r="G249" i="84"/>
  <c r="H249" i="84"/>
  <c r="G250" i="84"/>
  <c r="H250" i="84"/>
  <c r="G251" i="84"/>
  <c r="H251" i="84"/>
  <c r="G252" i="84"/>
  <c r="H252" i="84"/>
  <c r="G253" i="84"/>
  <c r="H253" i="84"/>
  <c r="G254" i="84"/>
  <c r="H254" i="84"/>
  <c r="G255" i="84"/>
  <c r="H255" i="84"/>
  <c r="G256" i="84"/>
  <c r="H256" i="84"/>
  <c r="G257" i="84"/>
  <c r="H257" i="84"/>
  <c r="G258" i="84"/>
  <c r="H258" i="84"/>
  <c r="G259" i="84"/>
  <c r="H259" i="84"/>
  <c r="G260" i="84"/>
  <c r="H260" i="84"/>
  <c r="G261" i="84"/>
  <c r="H261" i="84"/>
  <c r="G262" i="84"/>
  <c r="H262" i="84"/>
  <c r="G263" i="84"/>
  <c r="H263" i="84"/>
  <c r="G264" i="84"/>
  <c r="H264" i="84"/>
  <c r="G265" i="84"/>
  <c r="H265" i="84"/>
  <c r="G266" i="84"/>
  <c r="H266" i="84"/>
  <c r="G267" i="84"/>
  <c r="H267" i="84"/>
  <c r="G268" i="84"/>
  <c r="H268" i="84"/>
  <c r="G269" i="84"/>
  <c r="H269" i="84"/>
  <c r="G270" i="84"/>
  <c r="H270" i="84"/>
  <c r="G271" i="84"/>
  <c r="H271" i="84"/>
  <c r="G272" i="84"/>
  <c r="H272" i="84"/>
  <c r="G273" i="84"/>
  <c r="H273" i="84"/>
  <c r="G274" i="84"/>
  <c r="H274" i="84"/>
  <c r="G275" i="84"/>
  <c r="H275" i="84"/>
  <c r="G276" i="84"/>
  <c r="H276" i="84"/>
  <c r="G277" i="84"/>
  <c r="H277" i="84"/>
  <c r="G278" i="84"/>
  <c r="H278" i="84"/>
  <c r="G279" i="84"/>
  <c r="H279" i="84"/>
  <c r="G280" i="84"/>
  <c r="H280" i="84"/>
  <c r="G281" i="84"/>
  <c r="H281" i="84"/>
  <c r="G282" i="84"/>
  <c r="H282" i="84"/>
  <c r="H175" i="84"/>
  <c r="G175" i="84"/>
  <c r="I18" i="29729" l="1"/>
  <c r="H18" i="29729"/>
  <c r="G18" i="29729"/>
  <c r="I17" i="29729"/>
  <c r="I9" i="29729"/>
  <c r="G9" i="29729"/>
  <c r="H9" i="29729"/>
  <c r="Q30" i="84"/>
  <c r="Q31" i="84"/>
  <c r="Q32" i="84"/>
  <c r="Q33" i="84"/>
  <c r="Q34" i="84"/>
  <c r="G69" i="84" l="1"/>
  <c r="F34" i="84" s="1"/>
  <c r="F69" i="84"/>
  <c r="E69" i="84"/>
  <c r="H34" i="84" l="1"/>
  <c r="E33" i="84"/>
  <c r="D34" i="84" l="1"/>
  <c r="K115" i="84" l="1"/>
  <c r="J115" i="84"/>
  <c r="H121" i="84" l="1"/>
  <c r="I109" i="84"/>
  <c r="H109" i="84"/>
  <c r="G128" i="29741" l="1"/>
  <c r="R20" i="29748" s="1"/>
  <c r="G127" i="29741"/>
  <c r="R19" i="29748" s="1"/>
  <c r="G126" i="29741"/>
  <c r="R18" i="29748" s="1"/>
  <c r="G125" i="29741"/>
  <c r="R17" i="29748" s="1"/>
  <c r="G124" i="29741"/>
  <c r="R16" i="29748" s="1"/>
  <c r="G123" i="29741"/>
  <c r="R15" i="29748" s="1"/>
  <c r="G122" i="29741"/>
  <c r="R14" i="29748" s="1"/>
  <c r="G121" i="29741"/>
  <c r="R13" i="29748" s="1"/>
  <c r="G120" i="29741"/>
  <c r="R12" i="29748" s="1"/>
  <c r="G119" i="29741"/>
  <c r="R11" i="29748" s="1"/>
  <c r="G118" i="29741"/>
  <c r="R10" i="29748" s="1"/>
  <c r="G117" i="29741"/>
  <c r="R9" i="29748" s="1"/>
  <c r="L128" i="29741"/>
  <c r="K128" i="29741"/>
  <c r="J128" i="29741"/>
  <c r="I128" i="29741"/>
  <c r="L127" i="29741"/>
  <c r="K127" i="29741"/>
  <c r="J127" i="29741"/>
  <c r="I127" i="29741"/>
  <c r="L126" i="29741"/>
  <c r="K126" i="29741"/>
  <c r="J126" i="29741"/>
  <c r="I126" i="29741"/>
  <c r="L125" i="29741"/>
  <c r="K125" i="29741"/>
  <c r="J125" i="29741"/>
  <c r="I125" i="29741"/>
  <c r="L124" i="29741"/>
  <c r="K124" i="29741"/>
  <c r="J124" i="29741"/>
  <c r="I124" i="29741"/>
  <c r="L123" i="29741"/>
  <c r="K123" i="29741"/>
  <c r="J123" i="29741"/>
  <c r="I123" i="29741"/>
  <c r="L122" i="29741"/>
  <c r="K122" i="29741"/>
  <c r="J122" i="29741"/>
  <c r="I122" i="29741"/>
  <c r="L121" i="29741"/>
  <c r="K121" i="29741"/>
  <c r="J121" i="29741"/>
  <c r="I121" i="29741"/>
  <c r="L120" i="29741"/>
  <c r="K120" i="29741"/>
  <c r="J120" i="29741"/>
  <c r="I120" i="29741"/>
  <c r="L119" i="29741"/>
  <c r="K119" i="29741"/>
  <c r="J119" i="29741"/>
  <c r="I119" i="29741"/>
  <c r="L118" i="29741"/>
  <c r="K118" i="29741"/>
  <c r="J118" i="29741"/>
  <c r="I118" i="29741"/>
  <c r="L117" i="29741"/>
  <c r="K117" i="29741"/>
  <c r="J117" i="29741"/>
  <c r="I117" i="29741"/>
  <c r="G143" i="29741" l="1"/>
  <c r="B31" i="29747" l="1"/>
  <c r="B30" i="29747"/>
  <c r="M27" i="29747"/>
  <c r="C27" i="29747"/>
  <c r="O26" i="29747"/>
  <c r="M26" i="29747"/>
  <c r="C26" i="29747"/>
  <c r="O25" i="29747"/>
  <c r="M25" i="29747"/>
  <c r="C25" i="29747"/>
  <c r="O24" i="29747"/>
  <c r="M24" i="29747"/>
  <c r="C24" i="29747"/>
  <c r="T20" i="29747"/>
  <c r="N20" i="29747"/>
  <c r="D20" i="29747"/>
  <c r="T19" i="29747"/>
  <c r="N19" i="29747"/>
  <c r="D19" i="29747"/>
  <c r="T18" i="29747"/>
  <c r="N18" i="29747"/>
  <c r="D18" i="29747"/>
  <c r="T17" i="29747"/>
  <c r="N17" i="29747"/>
  <c r="D17" i="29747"/>
  <c r="T16" i="29747"/>
  <c r="N16" i="29747"/>
  <c r="D16" i="29747"/>
  <c r="T15" i="29747"/>
  <c r="N15" i="29747"/>
  <c r="D15" i="29747"/>
  <c r="T14" i="29747"/>
  <c r="N14" i="29747"/>
  <c r="D14" i="29747"/>
  <c r="T13" i="29747"/>
  <c r="N13" i="29747"/>
  <c r="D13" i="29747"/>
  <c r="T12" i="29747"/>
  <c r="N12" i="29747"/>
  <c r="D12" i="29747"/>
  <c r="T11" i="29747"/>
  <c r="N11" i="29747"/>
  <c r="D11" i="29747"/>
  <c r="T10" i="29747"/>
  <c r="N10" i="29747"/>
  <c r="D10" i="29747"/>
  <c r="T9" i="29747"/>
  <c r="N9" i="29747"/>
  <c r="D9" i="29747"/>
  <c r="T8" i="29747"/>
  <c r="N8" i="29747"/>
  <c r="D8" i="29747"/>
  <c r="T7" i="29747"/>
  <c r="N7" i="29747"/>
  <c r="D7" i="29747"/>
  <c r="T6" i="29747"/>
  <c r="N6" i="29747"/>
  <c r="D6" i="29747"/>
  <c r="T5" i="29747"/>
  <c r="N5" i="29747"/>
  <c r="D5" i="29747"/>
  <c r="T4" i="29747"/>
  <c r="N4" i="29747"/>
  <c r="D4" i="29747"/>
  <c r="T3" i="29747"/>
  <c r="N3" i="29747"/>
  <c r="D3" i="29747"/>
  <c r="T2" i="29747"/>
  <c r="N2" i="29747"/>
  <c r="D2" i="29747"/>
  <c r="G154" i="29741"/>
  <c r="F154" i="29741"/>
  <c r="E154" i="29741"/>
  <c r="D154" i="29741"/>
  <c r="C154" i="29741"/>
  <c r="I13" i="29743" s="1"/>
  <c r="F153" i="29741"/>
  <c r="E153" i="29741"/>
  <c r="L12" i="29743" s="1"/>
  <c r="D153" i="29741"/>
  <c r="F12" i="29743" s="1"/>
  <c r="C153" i="29741"/>
  <c r="F152" i="29741"/>
  <c r="O11" i="29743" s="1"/>
  <c r="E152" i="29741"/>
  <c r="L11" i="29743" s="1"/>
  <c r="D152" i="29741"/>
  <c r="C152" i="29741"/>
  <c r="I11" i="29743" s="1"/>
  <c r="F151" i="29741"/>
  <c r="E151" i="29741"/>
  <c r="L10" i="29743" s="1"/>
  <c r="D151" i="29741"/>
  <c r="C151" i="29741"/>
  <c r="F150" i="29741"/>
  <c r="O9" i="29743" s="1"/>
  <c r="E150" i="29741"/>
  <c r="D150" i="29741"/>
  <c r="C150" i="29741"/>
  <c r="I9" i="29743" s="1"/>
  <c r="F149" i="29741"/>
  <c r="E149" i="29741"/>
  <c r="D149" i="29741"/>
  <c r="C149" i="29741"/>
  <c r="F148" i="29741"/>
  <c r="E148" i="29741"/>
  <c r="D148" i="29741"/>
  <c r="C148" i="29741"/>
  <c r="F147" i="29741"/>
  <c r="E147" i="29741"/>
  <c r="K147" i="29741" s="1"/>
  <c r="D147" i="29741"/>
  <c r="C147" i="29741"/>
  <c r="I147" i="29741" s="1"/>
  <c r="F146" i="29741"/>
  <c r="E146" i="29741"/>
  <c r="D146" i="29741"/>
  <c r="C146" i="29741"/>
  <c r="F145" i="29741"/>
  <c r="E145" i="29741"/>
  <c r="K146" i="29741" s="1"/>
  <c r="D145" i="29741"/>
  <c r="C145" i="29741"/>
  <c r="G142" i="29741"/>
  <c r="G153" i="29741" s="1"/>
  <c r="G141" i="29741"/>
  <c r="G152" i="29741" s="1"/>
  <c r="G140" i="29741"/>
  <c r="G151" i="29741" s="1"/>
  <c r="G139" i="29741"/>
  <c r="G150" i="29741" s="1"/>
  <c r="G138" i="29741"/>
  <c r="G149" i="29741" s="1"/>
  <c r="G137" i="29741"/>
  <c r="G148" i="29741" s="1"/>
  <c r="G136" i="29741"/>
  <c r="G147" i="29741" s="1"/>
  <c r="G135" i="29741"/>
  <c r="G146" i="29741" s="1"/>
  <c r="G134" i="29741"/>
  <c r="G145" i="29741" s="1"/>
  <c r="L116" i="29741"/>
  <c r="K116" i="29741"/>
  <c r="J116" i="29741"/>
  <c r="I116" i="29741"/>
  <c r="G116" i="29741"/>
  <c r="L115" i="29741"/>
  <c r="K115" i="29741"/>
  <c r="J115" i="29741"/>
  <c r="I115" i="29741"/>
  <c r="G115" i="29741"/>
  <c r="O19" i="29748" s="1"/>
  <c r="L114" i="29741"/>
  <c r="K114" i="29741"/>
  <c r="J114" i="29741"/>
  <c r="I114" i="29741"/>
  <c r="G114" i="29741"/>
  <c r="L113" i="29741"/>
  <c r="K113" i="29741"/>
  <c r="J113" i="29741"/>
  <c r="I113" i="29741"/>
  <c r="G113" i="29741"/>
  <c r="O17" i="29748" s="1"/>
  <c r="L112" i="29741"/>
  <c r="K112" i="29741"/>
  <c r="J112" i="29741"/>
  <c r="I112" i="29741"/>
  <c r="G112" i="29741"/>
  <c r="L111" i="29741"/>
  <c r="K111" i="29741"/>
  <c r="J111" i="29741"/>
  <c r="I111" i="29741"/>
  <c r="G111" i="29741"/>
  <c r="O15" i="29748" s="1"/>
  <c r="L110" i="29741"/>
  <c r="K110" i="29741"/>
  <c r="J110" i="29741"/>
  <c r="I110" i="29741"/>
  <c r="G110" i="29741"/>
  <c r="L109" i="29741"/>
  <c r="K109" i="29741"/>
  <c r="J109" i="29741"/>
  <c r="I109" i="29741"/>
  <c r="G109" i="29741"/>
  <c r="O13" i="29748" s="1"/>
  <c r="L108" i="29741"/>
  <c r="K108" i="29741"/>
  <c r="J108" i="29741"/>
  <c r="I108" i="29741"/>
  <c r="G108" i="29741"/>
  <c r="L107" i="29741"/>
  <c r="K107" i="29741"/>
  <c r="J107" i="29741"/>
  <c r="I107" i="29741"/>
  <c r="G107" i="29741"/>
  <c r="O11" i="29748" s="1"/>
  <c r="L106" i="29741"/>
  <c r="K106" i="29741"/>
  <c r="J106" i="29741"/>
  <c r="I106" i="29741"/>
  <c r="G106" i="29741"/>
  <c r="L105" i="29741"/>
  <c r="K105" i="29741"/>
  <c r="J105" i="29741"/>
  <c r="I105" i="29741"/>
  <c r="G105" i="29741"/>
  <c r="O9" i="29748" s="1"/>
  <c r="L104" i="29741"/>
  <c r="K104" i="29741"/>
  <c r="J104" i="29741"/>
  <c r="I104" i="29741"/>
  <c r="G104" i="29741"/>
  <c r="L20" i="29748" s="1"/>
  <c r="L103" i="29741"/>
  <c r="K103" i="29741"/>
  <c r="J103" i="29741"/>
  <c r="I103" i="29741"/>
  <c r="G103" i="29741"/>
  <c r="L19" i="29748" s="1"/>
  <c r="L102" i="29741"/>
  <c r="K102" i="29741"/>
  <c r="J102" i="29741"/>
  <c r="I102" i="29741"/>
  <c r="G102" i="29741"/>
  <c r="L18" i="29748" s="1"/>
  <c r="L101" i="29741"/>
  <c r="K101" i="29741"/>
  <c r="J101" i="29741"/>
  <c r="I101" i="29741"/>
  <c r="G101" i="29741"/>
  <c r="L17" i="29748" s="1"/>
  <c r="L100" i="29741"/>
  <c r="K100" i="29741"/>
  <c r="J100" i="29741"/>
  <c r="I100" i="29741"/>
  <c r="G100" i="29741"/>
  <c r="L16" i="29748" s="1"/>
  <c r="L99" i="29741"/>
  <c r="K99" i="29741"/>
  <c r="J99" i="29741"/>
  <c r="I99" i="29741"/>
  <c r="G99" i="29741"/>
  <c r="L15" i="29748" s="1"/>
  <c r="L98" i="29741"/>
  <c r="K98" i="29741"/>
  <c r="J98" i="29741"/>
  <c r="I98" i="29741"/>
  <c r="G98" i="29741"/>
  <c r="L14" i="29748" s="1"/>
  <c r="L97" i="29741"/>
  <c r="K97" i="29741"/>
  <c r="J97" i="29741"/>
  <c r="I97" i="29741"/>
  <c r="G97" i="29741"/>
  <c r="L13" i="29748" s="1"/>
  <c r="L96" i="29741"/>
  <c r="K96" i="29741"/>
  <c r="J96" i="29741"/>
  <c r="I96" i="29741"/>
  <c r="G96" i="29741"/>
  <c r="L12" i="29748" s="1"/>
  <c r="L95" i="29741"/>
  <c r="K95" i="29741"/>
  <c r="J95" i="29741"/>
  <c r="I95" i="29741"/>
  <c r="G95" i="29741"/>
  <c r="L11" i="29748" s="1"/>
  <c r="L94" i="29741"/>
  <c r="K94" i="29741"/>
  <c r="J94" i="29741"/>
  <c r="I94" i="29741"/>
  <c r="G94" i="29741"/>
  <c r="L10" i="29748" s="1"/>
  <c r="L93" i="29741"/>
  <c r="K93" i="29741"/>
  <c r="J93" i="29741"/>
  <c r="I93" i="29741"/>
  <c r="G93" i="29741"/>
  <c r="L9" i="29748" s="1"/>
  <c r="L92" i="29741"/>
  <c r="K92" i="29741"/>
  <c r="J92" i="29741"/>
  <c r="I92" i="29741"/>
  <c r="G92" i="29741"/>
  <c r="I20" i="29748" s="1"/>
  <c r="L91" i="29741"/>
  <c r="K91" i="29741"/>
  <c r="J91" i="29741"/>
  <c r="I91" i="29741"/>
  <c r="G91" i="29741"/>
  <c r="I19" i="29748" s="1"/>
  <c r="L90" i="29741"/>
  <c r="K90" i="29741"/>
  <c r="J90" i="29741"/>
  <c r="I90" i="29741"/>
  <c r="G90" i="29741"/>
  <c r="I18" i="29748" s="1"/>
  <c r="L89" i="29741"/>
  <c r="K89" i="29741"/>
  <c r="J89" i="29741"/>
  <c r="I89" i="29741"/>
  <c r="G89" i="29741"/>
  <c r="I17" i="29748" s="1"/>
  <c r="L88" i="29741"/>
  <c r="K88" i="29741"/>
  <c r="J88" i="29741"/>
  <c r="I88" i="29741"/>
  <c r="G88" i="29741"/>
  <c r="I16" i="29748" s="1"/>
  <c r="L87" i="29741"/>
  <c r="K87" i="29741"/>
  <c r="J87" i="29741"/>
  <c r="I87" i="29741"/>
  <c r="G87" i="29741"/>
  <c r="I15" i="29748" s="1"/>
  <c r="L86" i="29741"/>
  <c r="K86" i="29741"/>
  <c r="J86" i="29741"/>
  <c r="I86" i="29741"/>
  <c r="G86" i="29741"/>
  <c r="I14" i="29748" s="1"/>
  <c r="L85" i="29741"/>
  <c r="K85" i="29741"/>
  <c r="J85" i="29741"/>
  <c r="I85" i="29741"/>
  <c r="G85" i="29741"/>
  <c r="I13" i="29748" s="1"/>
  <c r="L84" i="29741"/>
  <c r="K84" i="29741"/>
  <c r="J84" i="29741"/>
  <c r="I84" i="29741"/>
  <c r="G84" i="29741"/>
  <c r="I12" i="29748" s="1"/>
  <c r="L83" i="29741"/>
  <c r="K83" i="29741"/>
  <c r="J83" i="29741"/>
  <c r="I83" i="29741"/>
  <c r="G83" i="29741"/>
  <c r="I11" i="29748" s="1"/>
  <c r="L82" i="29741"/>
  <c r="K82" i="29741"/>
  <c r="J82" i="29741"/>
  <c r="I82" i="29741"/>
  <c r="G82" i="29741"/>
  <c r="I10" i="29748" s="1"/>
  <c r="L81" i="29741"/>
  <c r="K81" i="29741"/>
  <c r="J81" i="29741"/>
  <c r="I81" i="29741"/>
  <c r="G81" i="29741"/>
  <c r="I9" i="29748" s="1"/>
  <c r="L80" i="29741"/>
  <c r="K80" i="29741"/>
  <c r="J80" i="29741"/>
  <c r="I80" i="29741"/>
  <c r="G80" i="29741"/>
  <c r="F20" i="29748" s="1"/>
  <c r="L79" i="29741"/>
  <c r="K79" i="29741"/>
  <c r="J79" i="29741"/>
  <c r="I79" i="29741"/>
  <c r="G79" i="29741"/>
  <c r="F19" i="29748" s="1"/>
  <c r="L78" i="29741"/>
  <c r="K78" i="29741"/>
  <c r="J78" i="29741"/>
  <c r="I78" i="29741"/>
  <c r="G78" i="29741"/>
  <c r="F18" i="29748" s="1"/>
  <c r="L77" i="29741"/>
  <c r="K77" i="29741"/>
  <c r="J77" i="29741"/>
  <c r="I77" i="29741"/>
  <c r="G77" i="29741"/>
  <c r="F17" i="29748" s="1"/>
  <c r="L76" i="29741"/>
  <c r="K76" i="29741"/>
  <c r="J76" i="29741"/>
  <c r="I76" i="29741"/>
  <c r="G76" i="29741"/>
  <c r="F16" i="29748" s="1"/>
  <c r="L75" i="29741"/>
  <c r="K75" i="29741"/>
  <c r="J75" i="29741"/>
  <c r="I75" i="29741"/>
  <c r="G75" i="29741"/>
  <c r="F15" i="29748" s="1"/>
  <c r="L74" i="29741"/>
  <c r="K74" i="29741"/>
  <c r="J74" i="29741"/>
  <c r="I74" i="29741"/>
  <c r="G74" i="29741"/>
  <c r="F14" i="29748" s="1"/>
  <c r="L73" i="29741"/>
  <c r="K73" i="29741"/>
  <c r="J73" i="29741"/>
  <c r="I73" i="29741"/>
  <c r="G73" i="29741"/>
  <c r="F13" i="29748" s="1"/>
  <c r="L72" i="29741"/>
  <c r="K72" i="29741"/>
  <c r="J72" i="29741"/>
  <c r="I72" i="29741"/>
  <c r="G72" i="29741"/>
  <c r="F12" i="29748" s="1"/>
  <c r="L71" i="29741"/>
  <c r="K71" i="29741"/>
  <c r="J71" i="29741"/>
  <c r="I71" i="29741"/>
  <c r="G71" i="29741"/>
  <c r="F11" i="29748" s="1"/>
  <c r="L70" i="29741"/>
  <c r="K70" i="29741"/>
  <c r="J70" i="29741"/>
  <c r="I70" i="29741"/>
  <c r="G70" i="29741"/>
  <c r="F10" i="29748" s="1"/>
  <c r="L69" i="29741"/>
  <c r="K69" i="29741"/>
  <c r="J69" i="29741"/>
  <c r="I69" i="29741"/>
  <c r="G69" i="29741"/>
  <c r="F9" i="29748" s="1"/>
  <c r="L68" i="29741"/>
  <c r="K68" i="29741"/>
  <c r="J68" i="29741"/>
  <c r="I68" i="29741"/>
  <c r="G68" i="29741"/>
  <c r="L67" i="29741"/>
  <c r="K67" i="29741"/>
  <c r="J67" i="29741"/>
  <c r="I67" i="29741"/>
  <c r="G67" i="29741"/>
  <c r="L66" i="29741"/>
  <c r="K66" i="29741"/>
  <c r="J66" i="29741"/>
  <c r="I66" i="29741"/>
  <c r="G66" i="29741"/>
  <c r="L65" i="29741"/>
  <c r="K65" i="29741"/>
  <c r="J65" i="29741"/>
  <c r="I65" i="29741"/>
  <c r="G65" i="29741"/>
  <c r="L64" i="29741"/>
  <c r="K64" i="29741"/>
  <c r="J64" i="29741"/>
  <c r="I64" i="29741"/>
  <c r="G64" i="29741"/>
  <c r="L63" i="29741"/>
  <c r="K63" i="29741"/>
  <c r="J63" i="29741"/>
  <c r="I63" i="29741"/>
  <c r="G63" i="29741"/>
  <c r="L62" i="29741"/>
  <c r="K62" i="29741"/>
  <c r="J62" i="29741"/>
  <c r="I62" i="29741"/>
  <c r="G62" i="29741"/>
  <c r="L61" i="29741"/>
  <c r="K61" i="29741"/>
  <c r="J61" i="29741"/>
  <c r="I61" i="29741"/>
  <c r="G61" i="29741"/>
  <c r="L60" i="29741"/>
  <c r="K60" i="29741"/>
  <c r="J60" i="29741"/>
  <c r="I60" i="29741"/>
  <c r="G60" i="29741"/>
  <c r="L59" i="29741"/>
  <c r="K59" i="29741"/>
  <c r="J59" i="29741"/>
  <c r="I59" i="29741"/>
  <c r="G59" i="29741"/>
  <c r="L58" i="29741"/>
  <c r="K58" i="29741"/>
  <c r="J58" i="29741"/>
  <c r="I58" i="29741"/>
  <c r="G58" i="29741"/>
  <c r="L57" i="29741"/>
  <c r="K57" i="29741"/>
  <c r="J57" i="29741"/>
  <c r="I57" i="29741"/>
  <c r="G57" i="29741"/>
  <c r="L56" i="29741"/>
  <c r="K56" i="29741"/>
  <c r="J56" i="29741"/>
  <c r="I56" i="29741"/>
  <c r="G56" i="29741"/>
  <c r="L55" i="29741"/>
  <c r="K55" i="29741"/>
  <c r="J55" i="29741"/>
  <c r="I55" i="29741"/>
  <c r="G55" i="29741"/>
  <c r="L54" i="29741"/>
  <c r="K54" i="29741"/>
  <c r="J54" i="29741"/>
  <c r="I54" i="29741"/>
  <c r="G54" i="29741"/>
  <c r="L53" i="29741"/>
  <c r="K53" i="29741"/>
  <c r="J53" i="29741"/>
  <c r="I53" i="29741"/>
  <c r="G53" i="29741"/>
  <c r="L52" i="29741"/>
  <c r="K52" i="29741"/>
  <c r="J52" i="29741"/>
  <c r="I52" i="29741"/>
  <c r="G52" i="29741"/>
  <c r="L51" i="29741"/>
  <c r="K51" i="29741"/>
  <c r="J51" i="29741"/>
  <c r="I51" i="29741"/>
  <c r="G51" i="29741"/>
  <c r="L50" i="29741"/>
  <c r="K50" i="29741"/>
  <c r="J50" i="29741"/>
  <c r="I50" i="29741"/>
  <c r="G50" i="29741"/>
  <c r="L49" i="29741"/>
  <c r="K49" i="29741"/>
  <c r="J49" i="29741"/>
  <c r="I49" i="29741"/>
  <c r="G49" i="29741"/>
  <c r="L48" i="29741"/>
  <c r="K48" i="29741"/>
  <c r="J48" i="29741"/>
  <c r="I48" i="29741"/>
  <c r="G48" i="29741"/>
  <c r="L47" i="29741"/>
  <c r="K47" i="29741"/>
  <c r="J47" i="29741"/>
  <c r="I47" i="29741"/>
  <c r="G47" i="29741"/>
  <c r="L46" i="29741"/>
  <c r="K46" i="29741"/>
  <c r="J46" i="29741"/>
  <c r="I46" i="29741"/>
  <c r="G46" i="29741"/>
  <c r="L45" i="29741"/>
  <c r="K45" i="29741"/>
  <c r="J45" i="29741"/>
  <c r="I45" i="29741"/>
  <c r="G45" i="29741"/>
  <c r="L44" i="29741"/>
  <c r="K44" i="29741"/>
  <c r="J44" i="29741"/>
  <c r="I44" i="29741"/>
  <c r="G44" i="29741"/>
  <c r="L43" i="29741"/>
  <c r="K43" i="29741"/>
  <c r="J43" i="29741"/>
  <c r="I43" i="29741"/>
  <c r="G43" i="29741"/>
  <c r="L42" i="29741"/>
  <c r="K42" i="29741"/>
  <c r="J42" i="29741"/>
  <c r="I42" i="29741"/>
  <c r="G42" i="29741"/>
  <c r="L41" i="29741"/>
  <c r="K41" i="29741"/>
  <c r="J41" i="29741"/>
  <c r="I41" i="29741"/>
  <c r="G41" i="29741"/>
  <c r="L40" i="29741"/>
  <c r="K40" i="29741"/>
  <c r="J40" i="29741"/>
  <c r="I40" i="29741"/>
  <c r="G40" i="29741"/>
  <c r="L39" i="29741"/>
  <c r="K39" i="29741"/>
  <c r="J39" i="29741"/>
  <c r="I39" i="29741"/>
  <c r="G39" i="29741"/>
  <c r="L38" i="29741"/>
  <c r="K38" i="29741"/>
  <c r="J38" i="29741"/>
  <c r="I38" i="29741"/>
  <c r="G38" i="29741"/>
  <c r="L37" i="29741"/>
  <c r="K37" i="29741"/>
  <c r="J37" i="29741"/>
  <c r="I37" i="29741"/>
  <c r="G37" i="29741"/>
  <c r="L36" i="29741"/>
  <c r="K36" i="29741"/>
  <c r="J36" i="29741"/>
  <c r="I36" i="29741"/>
  <c r="G36" i="29741"/>
  <c r="L35" i="29741"/>
  <c r="K35" i="29741"/>
  <c r="J35" i="29741"/>
  <c r="I35" i="29741"/>
  <c r="G35" i="29741"/>
  <c r="L34" i="29741"/>
  <c r="K34" i="29741"/>
  <c r="J34" i="29741"/>
  <c r="I34" i="29741"/>
  <c r="G34" i="29741"/>
  <c r="L33" i="29741"/>
  <c r="K33" i="29741"/>
  <c r="J33" i="29741"/>
  <c r="I33" i="29741"/>
  <c r="G33" i="29741"/>
  <c r="L32" i="29741"/>
  <c r="K32" i="29741"/>
  <c r="J32" i="29741"/>
  <c r="I32" i="29741"/>
  <c r="G32" i="29741"/>
  <c r="L31" i="29741"/>
  <c r="K31" i="29741"/>
  <c r="J31" i="29741"/>
  <c r="I31" i="29741"/>
  <c r="G31" i="29741"/>
  <c r="L30" i="29741"/>
  <c r="K30" i="29741"/>
  <c r="J30" i="29741"/>
  <c r="I30" i="29741"/>
  <c r="G30" i="29741"/>
  <c r="L29" i="29741"/>
  <c r="K29" i="29741"/>
  <c r="J29" i="29741"/>
  <c r="I29" i="29741"/>
  <c r="G29" i="29741"/>
  <c r="L28" i="29741"/>
  <c r="K28" i="29741"/>
  <c r="J28" i="29741"/>
  <c r="I28" i="29741"/>
  <c r="G28" i="29741"/>
  <c r="L27" i="29741"/>
  <c r="K27" i="29741"/>
  <c r="J27" i="29741"/>
  <c r="I27" i="29741"/>
  <c r="G27" i="29741"/>
  <c r="L26" i="29741"/>
  <c r="K26" i="29741"/>
  <c r="J26" i="29741"/>
  <c r="I26" i="29741"/>
  <c r="G26" i="29741"/>
  <c r="L25" i="29741"/>
  <c r="K25" i="29741"/>
  <c r="J25" i="29741"/>
  <c r="I25" i="29741"/>
  <c r="G25" i="29741"/>
  <c r="L24" i="29741"/>
  <c r="K24" i="29741"/>
  <c r="J24" i="29741"/>
  <c r="I24" i="29741"/>
  <c r="G24" i="29741"/>
  <c r="L23" i="29741"/>
  <c r="K23" i="29741"/>
  <c r="J23" i="29741"/>
  <c r="I23" i="29741"/>
  <c r="G23" i="29741"/>
  <c r="L22" i="29741"/>
  <c r="K22" i="29741"/>
  <c r="J22" i="29741"/>
  <c r="I22" i="29741"/>
  <c r="G22" i="29741"/>
  <c r="L21" i="29741"/>
  <c r="K21" i="29741"/>
  <c r="J21" i="29741"/>
  <c r="I21" i="29741"/>
  <c r="G21" i="29741"/>
  <c r="G20" i="29741"/>
  <c r="G19" i="29741"/>
  <c r="G18" i="29741"/>
  <c r="G17" i="29741"/>
  <c r="G16" i="29741"/>
  <c r="G15" i="29741"/>
  <c r="G14" i="29741"/>
  <c r="G13" i="29741"/>
  <c r="G12" i="29741"/>
  <c r="G11" i="29741"/>
  <c r="G10" i="29741"/>
  <c r="G9" i="29741"/>
  <c r="B4" i="29741"/>
  <c r="J886" i="84"/>
  <c r="J885" i="84"/>
  <c r="J884" i="84"/>
  <c r="J883" i="84"/>
  <c r="J882" i="84"/>
  <c r="J881" i="84"/>
  <c r="J880" i="84"/>
  <c r="J879" i="84"/>
  <c r="J878" i="84"/>
  <c r="J877" i="84"/>
  <c r="J876" i="84"/>
  <c r="J875" i="84"/>
  <c r="J874" i="84"/>
  <c r="J873" i="84"/>
  <c r="J872" i="84"/>
  <c r="J871" i="84"/>
  <c r="J870" i="84"/>
  <c r="J869" i="84"/>
  <c r="J868" i="84"/>
  <c r="J867" i="84"/>
  <c r="J866" i="84"/>
  <c r="J865" i="84"/>
  <c r="J864" i="84"/>
  <c r="J863" i="84"/>
  <c r="T859" i="84"/>
  <c r="O859" i="84"/>
  <c r="N859" i="84"/>
  <c r="M859" i="84"/>
  <c r="L859" i="84"/>
  <c r="K859" i="84"/>
  <c r="T858" i="84"/>
  <c r="P858" i="84"/>
  <c r="O858" i="84"/>
  <c r="N858" i="84"/>
  <c r="M858" i="84"/>
  <c r="L858" i="84"/>
  <c r="K858" i="84"/>
  <c r="U858" i="84"/>
  <c r="T857" i="84"/>
  <c r="O857" i="84"/>
  <c r="N857" i="84"/>
  <c r="M857" i="84"/>
  <c r="L857" i="84"/>
  <c r="K857" i="84"/>
  <c r="P857" i="84"/>
  <c r="T856" i="84"/>
  <c r="P856" i="84"/>
  <c r="O856" i="84"/>
  <c r="N856" i="84"/>
  <c r="M856" i="84"/>
  <c r="L856" i="84"/>
  <c r="K856" i="84"/>
  <c r="U856" i="84"/>
  <c r="T855" i="84"/>
  <c r="O855" i="84"/>
  <c r="N855" i="84"/>
  <c r="M855" i="84"/>
  <c r="L855" i="84"/>
  <c r="K855" i="84"/>
  <c r="T854" i="84"/>
  <c r="O854" i="84"/>
  <c r="N854" i="84"/>
  <c r="M854" i="84"/>
  <c r="L854" i="84"/>
  <c r="K854" i="84"/>
  <c r="U854" i="84"/>
  <c r="T853" i="84"/>
  <c r="O853" i="84"/>
  <c r="N853" i="84"/>
  <c r="M853" i="84"/>
  <c r="L853" i="84"/>
  <c r="K853" i="84"/>
  <c r="P853" i="84"/>
  <c r="T852" i="84"/>
  <c r="O852" i="84"/>
  <c r="N852" i="84"/>
  <c r="M852" i="84"/>
  <c r="L852" i="84"/>
  <c r="K852" i="84"/>
  <c r="U852" i="84"/>
  <c r="T851" i="84"/>
  <c r="O851" i="84"/>
  <c r="N851" i="84"/>
  <c r="M851" i="84"/>
  <c r="L851" i="84"/>
  <c r="K851" i="84"/>
  <c r="T850" i="84"/>
  <c r="O850" i="84"/>
  <c r="N850" i="84"/>
  <c r="M850" i="84"/>
  <c r="L850" i="84"/>
  <c r="K850" i="84"/>
  <c r="U850" i="84"/>
  <c r="T849" i="84"/>
  <c r="O849" i="84"/>
  <c r="N849" i="84"/>
  <c r="M849" i="84"/>
  <c r="L849" i="84"/>
  <c r="K849" i="84"/>
  <c r="P849" i="84"/>
  <c r="T848" i="84"/>
  <c r="O848" i="84"/>
  <c r="N848" i="84"/>
  <c r="M848" i="84"/>
  <c r="L848" i="84"/>
  <c r="K848" i="84"/>
  <c r="U848" i="84"/>
  <c r="T847" i="84"/>
  <c r="O847" i="84"/>
  <c r="N847" i="84"/>
  <c r="M847" i="84"/>
  <c r="L847" i="84"/>
  <c r="K847" i="84"/>
  <c r="T846" i="84"/>
  <c r="P846" i="84"/>
  <c r="O846" i="84"/>
  <c r="N846" i="84"/>
  <c r="M846" i="84"/>
  <c r="L846" i="84"/>
  <c r="K846" i="84"/>
  <c r="U846" i="84"/>
  <c r="T845" i="84"/>
  <c r="O845" i="84"/>
  <c r="N845" i="84"/>
  <c r="M845" i="84"/>
  <c r="L845" i="84"/>
  <c r="K845" i="84"/>
  <c r="P845" i="84"/>
  <c r="T844" i="84"/>
  <c r="P844" i="84"/>
  <c r="O844" i="84"/>
  <c r="N844" i="84"/>
  <c r="M844" i="84"/>
  <c r="L844" i="84"/>
  <c r="K844" i="84"/>
  <c r="U844" i="84"/>
  <c r="T843" i="84"/>
  <c r="O843" i="84"/>
  <c r="N843" i="84"/>
  <c r="M843" i="84"/>
  <c r="L843" i="84"/>
  <c r="K843" i="84"/>
  <c r="T842" i="84"/>
  <c r="P842" i="84"/>
  <c r="O842" i="84"/>
  <c r="N842" i="84"/>
  <c r="M842" i="84"/>
  <c r="L842" i="84"/>
  <c r="K842" i="84"/>
  <c r="U842" i="84"/>
  <c r="T841" i="84"/>
  <c r="O841" i="84"/>
  <c r="N841" i="84"/>
  <c r="M841" i="84"/>
  <c r="L841" i="84"/>
  <c r="K841" i="84"/>
  <c r="P841" i="84"/>
  <c r="T840" i="84"/>
  <c r="P840" i="84"/>
  <c r="O840" i="84"/>
  <c r="N840" i="84"/>
  <c r="M840" i="84"/>
  <c r="L840" i="84"/>
  <c r="K840" i="84"/>
  <c r="U840" i="84"/>
  <c r="T839" i="84"/>
  <c r="O839" i="84"/>
  <c r="N839" i="84"/>
  <c r="M839" i="84"/>
  <c r="L839" i="84"/>
  <c r="K839" i="84"/>
  <c r="T838" i="84"/>
  <c r="P838" i="84"/>
  <c r="O838" i="84"/>
  <c r="N838" i="84"/>
  <c r="M838" i="84"/>
  <c r="L838" i="84"/>
  <c r="K838" i="84"/>
  <c r="U838" i="84"/>
  <c r="T837" i="84"/>
  <c r="O837" i="84"/>
  <c r="N837" i="84"/>
  <c r="M837" i="84"/>
  <c r="L837" i="84"/>
  <c r="K837" i="84"/>
  <c r="P837" i="84"/>
  <c r="T836" i="84"/>
  <c r="P836" i="84"/>
  <c r="O836" i="84"/>
  <c r="N836" i="84"/>
  <c r="M836" i="84"/>
  <c r="L836" i="84"/>
  <c r="K836" i="84"/>
  <c r="U836" i="84"/>
  <c r="S727" i="84"/>
  <c r="R727" i="84"/>
  <c r="P727" i="84"/>
  <c r="Q727" i="84" s="1"/>
  <c r="S726" i="84"/>
  <c r="R726" i="84"/>
  <c r="P726" i="84"/>
  <c r="S725" i="84"/>
  <c r="R725" i="84"/>
  <c r="P725" i="84"/>
  <c r="Q725" i="84" s="1"/>
  <c r="H9" i="29734"/>
  <c r="J720" i="84"/>
  <c r="J719" i="84"/>
  <c r="J718" i="84"/>
  <c r="J717" i="84"/>
  <c r="J716" i="84"/>
  <c r="J715" i="84"/>
  <c r="J714" i="84"/>
  <c r="J713" i="84"/>
  <c r="J712" i="84"/>
  <c r="J711" i="84"/>
  <c r="J710" i="84"/>
  <c r="J709" i="84"/>
  <c r="J708" i="84"/>
  <c r="J707" i="84"/>
  <c r="J706" i="84"/>
  <c r="J705" i="84"/>
  <c r="J704" i="84"/>
  <c r="J703" i="84"/>
  <c r="J702" i="84"/>
  <c r="J701" i="84"/>
  <c r="J700" i="84"/>
  <c r="J699" i="84"/>
  <c r="J698" i="84"/>
  <c r="J697" i="84"/>
  <c r="J696" i="84"/>
  <c r="J695" i="84"/>
  <c r="J694" i="84"/>
  <c r="J693" i="84"/>
  <c r="J692" i="84"/>
  <c r="J691" i="84"/>
  <c r="J690" i="84"/>
  <c r="J689" i="84"/>
  <c r="J688" i="84"/>
  <c r="J687" i="84"/>
  <c r="J686" i="84"/>
  <c r="J685" i="84"/>
  <c r="J684" i="84"/>
  <c r="J683" i="84"/>
  <c r="J682" i="84"/>
  <c r="J681" i="84"/>
  <c r="J680" i="84"/>
  <c r="J679" i="84"/>
  <c r="J678" i="84"/>
  <c r="J677" i="84"/>
  <c r="J676" i="84"/>
  <c r="J675" i="84"/>
  <c r="J674" i="84"/>
  <c r="J673" i="84"/>
  <c r="J672" i="84"/>
  <c r="J671" i="84"/>
  <c r="J670" i="84"/>
  <c r="J669" i="84"/>
  <c r="J668" i="84"/>
  <c r="J667" i="84"/>
  <c r="J666" i="84"/>
  <c r="J665" i="84"/>
  <c r="J664" i="84"/>
  <c r="J663" i="84"/>
  <c r="J662" i="84"/>
  <c r="J661" i="84"/>
  <c r="J660" i="84"/>
  <c r="J659" i="84"/>
  <c r="J658" i="84"/>
  <c r="J657" i="84"/>
  <c r="J656" i="84"/>
  <c r="J655" i="84"/>
  <c r="J654" i="84"/>
  <c r="J653" i="84"/>
  <c r="J652" i="84"/>
  <c r="J651" i="84"/>
  <c r="J650" i="84"/>
  <c r="J649" i="84"/>
  <c r="J648" i="84"/>
  <c r="J647" i="84"/>
  <c r="J646" i="84"/>
  <c r="J645" i="84"/>
  <c r="J644" i="84"/>
  <c r="J643" i="84"/>
  <c r="J642" i="84"/>
  <c r="J641" i="84"/>
  <c r="J640" i="84"/>
  <c r="J639" i="84"/>
  <c r="J638" i="84"/>
  <c r="J637" i="84"/>
  <c r="J636" i="84"/>
  <c r="J635" i="84"/>
  <c r="J634" i="84"/>
  <c r="J633" i="84"/>
  <c r="J632" i="84"/>
  <c r="J631" i="84"/>
  <c r="J630" i="84"/>
  <c r="J629" i="84"/>
  <c r="J628" i="84"/>
  <c r="J627" i="84"/>
  <c r="J626" i="84"/>
  <c r="J625" i="84"/>
  <c r="J624" i="84"/>
  <c r="J623" i="84"/>
  <c r="J622" i="84"/>
  <c r="J621" i="84"/>
  <c r="J620" i="84"/>
  <c r="J619" i="84"/>
  <c r="J618" i="84"/>
  <c r="J617" i="84"/>
  <c r="J616" i="84"/>
  <c r="J615" i="84"/>
  <c r="J614" i="84"/>
  <c r="J613" i="84"/>
  <c r="J612" i="84"/>
  <c r="J611" i="84"/>
  <c r="J610" i="84"/>
  <c r="J609" i="84"/>
  <c r="J608" i="84"/>
  <c r="J607" i="84"/>
  <c r="J606" i="84"/>
  <c r="J605" i="84"/>
  <c r="J604" i="84"/>
  <c r="J603" i="84"/>
  <c r="J602" i="84"/>
  <c r="J601" i="84"/>
  <c r="J600" i="84"/>
  <c r="J599" i="84"/>
  <c r="J598" i="84"/>
  <c r="J597" i="84"/>
  <c r="J596" i="84"/>
  <c r="J595" i="84"/>
  <c r="J594" i="84"/>
  <c r="J593" i="84"/>
  <c r="J592" i="84"/>
  <c r="J591" i="84"/>
  <c r="J590" i="84"/>
  <c r="J589" i="84"/>
  <c r="J588" i="84"/>
  <c r="J587" i="84"/>
  <c r="J586" i="84"/>
  <c r="J585" i="84"/>
  <c r="J584" i="84"/>
  <c r="J583" i="84"/>
  <c r="J582" i="84"/>
  <c r="J581" i="84"/>
  <c r="J580" i="84"/>
  <c r="J579" i="84"/>
  <c r="J578" i="84"/>
  <c r="J577" i="84"/>
  <c r="J576" i="84"/>
  <c r="J575" i="84"/>
  <c r="J574" i="84"/>
  <c r="J573" i="84"/>
  <c r="J572" i="84"/>
  <c r="J571" i="84"/>
  <c r="J570" i="84"/>
  <c r="J569" i="84"/>
  <c r="J568" i="84"/>
  <c r="J567" i="84"/>
  <c r="J566" i="84"/>
  <c r="J565" i="84"/>
  <c r="J564" i="84"/>
  <c r="J563" i="84"/>
  <c r="J562" i="84"/>
  <c r="J561" i="84"/>
  <c r="J560" i="84"/>
  <c r="J559" i="84"/>
  <c r="J558" i="84"/>
  <c r="J557" i="84"/>
  <c r="J556" i="84"/>
  <c r="J555" i="84"/>
  <c r="J554" i="84"/>
  <c r="J553" i="84"/>
  <c r="J552" i="84"/>
  <c r="J551" i="84"/>
  <c r="J550" i="84"/>
  <c r="J549" i="84"/>
  <c r="J548" i="84"/>
  <c r="J547" i="84"/>
  <c r="J546" i="84"/>
  <c r="J545" i="84"/>
  <c r="J544" i="84"/>
  <c r="J543" i="84"/>
  <c r="J542" i="84"/>
  <c r="J541" i="84"/>
  <c r="J540" i="84"/>
  <c r="J539" i="84"/>
  <c r="J538" i="84"/>
  <c r="J537" i="84"/>
  <c r="J536" i="84"/>
  <c r="J535" i="84"/>
  <c r="J534" i="84"/>
  <c r="J533" i="84"/>
  <c r="J532" i="84"/>
  <c r="J531" i="84"/>
  <c r="J530" i="84"/>
  <c r="J529" i="84"/>
  <c r="J528" i="84"/>
  <c r="J527" i="84"/>
  <c r="J526" i="84"/>
  <c r="J525" i="84"/>
  <c r="J524" i="84"/>
  <c r="J523" i="84"/>
  <c r="J522" i="84"/>
  <c r="J521" i="84"/>
  <c r="J520" i="84"/>
  <c r="J519" i="84"/>
  <c r="J518" i="84"/>
  <c r="J517" i="84"/>
  <c r="J516" i="84"/>
  <c r="J515" i="84"/>
  <c r="J514" i="84"/>
  <c r="J513" i="84"/>
  <c r="J512" i="84"/>
  <c r="J511" i="84"/>
  <c r="J510" i="84"/>
  <c r="J509" i="84"/>
  <c r="J508" i="84"/>
  <c r="J507" i="84"/>
  <c r="J506" i="84"/>
  <c r="J505" i="84"/>
  <c r="J504" i="84"/>
  <c r="J503" i="84"/>
  <c r="J502" i="84"/>
  <c r="J501" i="84"/>
  <c r="J500" i="84"/>
  <c r="J499" i="84"/>
  <c r="J498" i="84"/>
  <c r="J497" i="84"/>
  <c r="J496" i="84"/>
  <c r="J495" i="84"/>
  <c r="J494" i="84"/>
  <c r="J493" i="84"/>
  <c r="J492" i="84"/>
  <c r="J491" i="84"/>
  <c r="J490" i="84"/>
  <c r="J489" i="84"/>
  <c r="J488" i="84"/>
  <c r="J487" i="84"/>
  <c r="J486" i="84"/>
  <c r="J485" i="84"/>
  <c r="J484" i="84"/>
  <c r="J483" i="84"/>
  <c r="J482" i="84"/>
  <c r="J481" i="84"/>
  <c r="J480" i="84"/>
  <c r="J479" i="84"/>
  <c r="J478" i="84"/>
  <c r="J477" i="84"/>
  <c r="J476" i="84"/>
  <c r="J475" i="84"/>
  <c r="J474" i="84"/>
  <c r="J473" i="84"/>
  <c r="J472" i="84"/>
  <c r="J471" i="84"/>
  <c r="J470" i="84"/>
  <c r="J469" i="84"/>
  <c r="J468" i="84"/>
  <c r="J467" i="84"/>
  <c r="J466" i="84"/>
  <c r="J465" i="84"/>
  <c r="J464" i="84"/>
  <c r="J463" i="84"/>
  <c r="J462" i="84"/>
  <c r="J461" i="84"/>
  <c r="J460" i="84"/>
  <c r="J459" i="84"/>
  <c r="J458" i="84"/>
  <c r="J457" i="84"/>
  <c r="J456" i="84"/>
  <c r="J455" i="84"/>
  <c r="J454" i="84"/>
  <c r="J453" i="84"/>
  <c r="J452" i="84"/>
  <c r="J451" i="84"/>
  <c r="J450" i="84"/>
  <c r="J449" i="84"/>
  <c r="J448" i="84"/>
  <c r="J447" i="84"/>
  <c r="J446" i="84"/>
  <c r="J445" i="84"/>
  <c r="J444" i="84"/>
  <c r="J443" i="84"/>
  <c r="J442" i="84"/>
  <c r="J441" i="84"/>
  <c r="J440" i="84"/>
  <c r="J439" i="84"/>
  <c r="J438" i="84"/>
  <c r="J437" i="84"/>
  <c r="J436" i="84"/>
  <c r="J435" i="84"/>
  <c r="J434" i="84"/>
  <c r="J433" i="84"/>
  <c r="J432" i="84"/>
  <c r="J431" i="84"/>
  <c r="J430" i="84"/>
  <c r="J429" i="84"/>
  <c r="J428" i="84"/>
  <c r="J427" i="84"/>
  <c r="J426" i="84"/>
  <c r="J425" i="84"/>
  <c r="J424" i="84"/>
  <c r="J423" i="84"/>
  <c r="J422" i="84"/>
  <c r="J421" i="84"/>
  <c r="J420" i="84"/>
  <c r="J419" i="84"/>
  <c r="J418" i="84"/>
  <c r="J417" i="84"/>
  <c r="J416" i="84"/>
  <c r="J415" i="84"/>
  <c r="J414" i="84"/>
  <c r="J413" i="84"/>
  <c r="J412" i="84"/>
  <c r="J411" i="84"/>
  <c r="J410" i="84"/>
  <c r="J409" i="84"/>
  <c r="J408" i="84"/>
  <c r="J407" i="84"/>
  <c r="J406" i="84"/>
  <c r="J405" i="84"/>
  <c r="J404" i="84"/>
  <c r="J403" i="84"/>
  <c r="J402" i="84"/>
  <c r="J401" i="84"/>
  <c r="J400" i="84"/>
  <c r="J399" i="84"/>
  <c r="J398" i="84"/>
  <c r="J397" i="84"/>
  <c r="J396" i="84"/>
  <c r="J395" i="84"/>
  <c r="J394" i="84"/>
  <c r="J393" i="84"/>
  <c r="J392" i="84"/>
  <c r="J391" i="84"/>
  <c r="J390" i="84"/>
  <c r="J389" i="84"/>
  <c r="J388" i="84"/>
  <c r="J387" i="84"/>
  <c r="J386" i="84"/>
  <c r="J385" i="84"/>
  <c r="J384" i="84"/>
  <c r="J383" i="84"/>
  <c r="J382" i="84"/>
  <c r="J381" i="84"/>
  <c r="J380" i="84"/>
  <c r="J379" i="84"/>
  <c r="J378" i="84"/>
  <c r="J377" i="84"/>
  <c r="J376" i="84"/>
  <c r="J375" i="84"/>
  <c r="J374" i="84"/>
  <c r="J373" i="84"/>
  <c r="J372" i="84"/>
  <c r="J371" i="84"/>
  <c r="J370" i="84"/>
  <c r="J369" i="84"/>
  <c r="J368" i="84"/>
  <c r="J367" i="84"/>
  <c r="J366" i="84"/>
  <c r="J365" i="84"/>
  <c r="J364" i="84"/>
  <c r="J363" i="84"/>
  <c r="J362" i="84"/>
  <c r="J361" i="84"/>
  <c r="J360" i="84"/>
  <c r="J359" i="84"/>
  <c r="J358" i="84"/>
  <c r="J357" i="84"/>
  <c r="J356" i="84"/>
  <c r="K335" i="84"/>
  <c r="J335" i="84"/>
  <c r="F335" i="84"/>
  <c r="K334" i="84"/>
  <c r="J334" i="84"/>
  <c r="K333" i="84"/>
  <c r="J333" i="84"/>
  <c r="I333" i="84"/>
  <c r="H333" i="84"/>
  <c r="K332" i="84"/>
  <c r="J332" i="84"/>
  <c r="I332" i="84"/>
  <c r="H332" i="84"/>
  <c r="K331" i="84"/>
  <c r="J331" i="84"/>
  <c r="K330" i="84"/>
  <c r="J330" i="84"/>
  <c r="K329" i="84"/>
  <c r="J329" i="84"/>
  <c r="K328" i="84"/>
  <c r="J328" i="84"/>
  <c r="K327" i="84"/>
  <c r="J327" i="84"/>
  <c r="K326" i="84"/>
  <c r="J326" i="84"/>
  <c r="K325" i="84"/>
  <c r="J325" i="84"/>
  <c r="K324" i="84"/>
  <c r="J324" i="84"/>
  <c r="K323" i="84"/>
  <c r="J323" i="84"/>
  <c r="D282" i="84"/>
  <c r="D281" i="84"/>
  <c r="D280" i="84"/>
  <c r="D279" i="84"/>
  <c r="D278" i="84"/>
  <c r="D277" i="84"/>
  <c r="D276" i="84"/>
  <c r="D275" i="84"/>
  <c r="D274" i="84"/>
  <c r="D273" i="84"/>
  <c r="D272" i="84"/>
  <c r="D271" i="84"/>
  <c r="D270" i="84"/>
  <c r="D269" i="84"/>
  <c r="D268" i="84"/>
  <c r="D267" i="84"/>
  <c r="D266" i="84"/>
  <c r="D265" i="84"/>
  <c r="D264" i="84"/>
  <c r="D263" i="84"/>
  <c r="D262" i="84"/>
  <c r="D261" i="84"/>
  <c r="D260" i="84"/>
  <c r="D259" i="84"/>
  <c r="D258" i="84"/>
  <c r="D257" i="84"/>
  <c r="D256" i="84"/>
  <c r="D255" i="84"/>
  <c r="D254" i="84"/>
  <c r="D253" i="84"/>
  <c r="D252" i="84"/>
  <c r="D251" i="84"/>
  <c r="D250" i="84"/>
  <c r="D249" i="84"/>
  <c r="D248" i="84"/>
  <c r="D247" i="84"/>
  <c r="D246" i="84"/>
  <c r="E246" i="84" s="1"/>
  <c r="D245" i="84"/>
  <c r="D244" i="84"/>
  <c r="D243" i="84"/>
  <c r="D242" i="84"/>
  <c r="D241" i="84"/>
  <c r="D240" i="84"/>
  <c r="D239" i="84"/>
  <c r="D238" i="84"/>
  <c r="D237" i="84"/>
  <c r="D236" i="84"/>
  <c r="D235" i="84"/>
  <c r="D234" i="84"/>
  <c r="D233" i="84"/>
  <c r="D232" i="84"/>
  <c r="D231" i="84"/>
  <c r="D230" i="84"/>
  <c r="D229" i="84"/>
  <c r="E229" i="84" s="1"/>
  <c r="D228" i="84"/>
  <c r="D227" i="84"/>
  <c r="D226" i="84"/>
  <c r="D225" i="84"/>
  <c r="D224" i="84"/>
  <c r="D223" i="84"/>
  <c r="D222" i="84"/>
  <c r="E234" i="84" s="1"/>
  <c r="D221" i="84"/>
  <c r="D220" i="84"/>
  <c r="D219" i="84"/>
  <c r="D218" i="84"/>
  <c r="E218" i="84" s="1"/>
  <c r="D217" i="84"/>
  <c r="D216" i="84"/>
  <c r="D215" i="84"/>
  <c r="D214" i="84"/>
  <c r="D213" i="84"/>
  <c r="D212" i="84"/>
  <c r="D211" i="84"/>
  <c r="F211" i="84" s="1"/>
  <c r="D210" i="84"/>
  <c r="E210" i="84" s="1"/>
  <c r="D209" i="84"/>
  <c r="D208" i="84"/>
  <c r="D207" i="84"/>
  <c r="D206" i="84"/>
  <c r="D205" i="84"/>
  <c r="E205" i="84" s="1"/>
  <c r="D204" i="84"/>
  <c r="D203" i="84"/>
  <c r="D202" i="84"/>
  <c r="E202" i="84" s="1"/>
  <c r="D201" i="84"/>
  <c r="E201" i="84" s="1"/>
  <c r="D200" i="84"/>
  <c r="D199" i="84"/>
  <c r="D198" i="84"/>
  <c r="E198" i="84" s="1"/>
  <c r="D197" i="84"/>
  <c r="D196" i="84"/>
  <c r="D195" i="84"/>
  <c r="D194" i="84"/>
  <c r="D193" i="84"/>
  <c r="D192" i="84"/>
  <c r="D191" i="84"/>
  <c r="D190" i="84"/>
  <c r="E190" i="84" s="1"/>
  <c r="D189" i="84"/>
  <c r="D188" i="84"/>
  <c r="D187" i="84"/>
  <c r="D186" i="84"/>
  <c r="E186" i="84" s="1"/>
  <c r="D185" i="84"/>
  <c r="D184" i="84"/>
  <c r="D183" i="84"/>
  <c r="D182" i="84"/>
  <c r="E182" i="84" s="1"/>
  <c r="D181" i="84"/>
  <c r="E181" i="84" s="1"/>
  <c r="D180" i="84"/>
  <c r="D179" i="84"/>
  <c r="D178" i="84"/>
  <c r="D177" i="84"/>
  <c r="E177" i="84" s="1"/>
  <c r="D176" i="84"/>
  <c r="D175" i="84"/>
  <c r="E174" i="84"/>
  <c r="D174" i="84"/>
  <c r="D173" i="84"/>
  <c r="D172" i="84"/>
  <c r="D171" i="84"/>
  <c r="D170" i="84"/>
  <c r="E170" i="84" s="1"/>
  <c r="D169" i="84"/>
  <c r="D168" i="84"/>
  <c r="D167" i="84"/>
  <c r="D166" i="84"/>
  <c r="D165" i="84"/>
  <c r="D164" i="84"/>
  <c r="D163" i="84"/>
  <c r="E162" i="84"/>
  <c r="D162" i="84"/>
  <c r="D161" i="84"/>
  <c r="D160" i="84"/>
  <c r="D159" i="84"/>
  <c r="D158" i="84"/>
  <c r="D157" i="84"/>
  <c r="D156" i="84"/>
  <c r="D155" i="84"/>
  <c r="E155" i="84" s="1"/>
  <c r="D154" i="84"/>
  <c r="D153" i="84"/>
  <c r="D152" i="84"/>
  <c r="D151" i="84"/>
  <c r="D150" i="84"/>
  <c r="D149" i="84"/>
  <c r="E149" i="84" s="1"/>
  <c r="D148" i="84"/>
  <c r="D147" i="84"/>
  <c r="D146" i="84"/>
  <c r="D145" i="84"/>
  <c r="D144" i="84"/>
  <c r="D143" i="84"/>
  <c r="D142" i="84"/>
  <c r="D141" i="84"/>
  <c r="E141" i="84" s="1"/>
  <c r="D140" i="84"/>
  <c r="D139" i="84"/>
  <c r="D138" i="84"/>
  <c r="E150" i="84" s="1"/>
  <c r="D137" i="84"/>
  <c r="D136" i="84"/>
  <c r="D135" i="84"/>
  <c r="D134" i="84"/>
  <c r="D133" i="84"/>
  <c r="D132" i="84"/>
  <c r="D131" i="84"/>
  <c r="D130" i="84"/>
  <c r="E142" i="84" s="1"/>
  <c r="D129" i="84"/>
  <c r="D128" i="84"/>
  <c r="D127" i="84"/>
  <c r="H120" i="84"/>
  <c r="H119" i="84"/>
  <c r="I108" i="84"/>
  <c r="H108" i="84"/>
  <c r="I107" i="84"/>
  <c r="H107" i="84"/>
  <c r="M98" i="84"/>
  <c r="L98" i="84"/>
  <c r="K98" i="84"/>
  <c r="J98" i="84"/>
  <c r="I98" i="84"/>
  <c r="H98" i="84"/>
  <c r="G98" i="84"/>
  <c r="F98" i="84"/>
  <c r="E98" i="84"/>
  <c r="D98" i="84"/>
  <c r="G68" i="84"/>
  <c r="F33" i="84" s="1"/>
  <c r="F68" i="84"/>
  <c r="H17" i="29729" s="1"/>
  <c r="E68" i="84"/>
  <c r="G17" i="29729" s="1"/>
  <c r="G67" i="84"/>
  <c r="I16" i="29729" s="1"/>
  <c r="F67" i="84"/>
  <c r="H16" i="29729" s="1"/>
  <c r="E67" i="84"/>
  <c r="G16" i="29729" s="1"/>
  <c r="G66" i="84"/>
  <c r="I15" i="29729" s="1"/>
  <c r="F66" i="84"/>
  <c r="H15" i="29729" s="1"/>
  <c r="E66" i="84"/>
  <c r="G15" i="29729" s="1"/>
  <c r="G65" i="84"/>
  <c r="F65" i="84"/>
  <c r="H14" i="29729" s="1"/>
  <c r="E65" i="84"/>
  <c r="G14" i="29729" s="1"/>
  <c r="G64" i="84"/>
  <c r="F64" i="84"/>
  <c r="H13" i="29729" s="1"/>
  <c r="E64" i="84"/>
  <c r="G13" i="29729" s="1"/>
  <c r="G63" i="84"/>
  <c r="F63" i="84"/>
  <c r="H12" i="29729" s="1"/>
  <c r="E63" i="84"/>
  <c r="G12" i="29729" s="1"/>
  <c r="G62" i="84"/>
  <c r="I11" i="29729" s="1"/>
  <c r="F62" i="84"/>
  <c r="H11" i="29729" s="1"/>
  <c r="E62" i="84"/>
  <c r="G11" i="29729" s="1"/>
  <c r="G61" i="84"/>
  <c r="F61" i="84"/>
  <c r="H10" i="29729" s="1"/>
  <c r="E61" i="84"/>
  <c r="G10" i="29729" s="1"/>
  <c r="G60" i="84"/>
  <c r="F60" i="84"/>
  <c r="E60" i="84"/>
  <c r="G50" i="84"/>
  <c r="F50" i="84"/>
  <c r="E50" i="84"/>
  <c r="D50" i="84"/>
  <c r="G49" i="84"/>
  <c r="F49" i="84"/>
  <c r="E49" i="84"/>
  <c r="D49" i="84"/>
  <c r="G48" i="84"/>
  <c r="F48" i="84"/>
  <c r="E48" i="84"/>
  <c r="D48" i="84"/>
  <c r="G47" i="84"/>
  <c r="F47" i="84"/>
  <c r="E47" i="84"/>
  <c r="D47" i="84"/>
  <c r="G46" i="84"/>
  <c r="F46" i="84"/>
  <c r="E46" i="84"/>
  <c r="D46" i="84"/>
  <c r="G45" i="84"/>
  <c r="F45" i="84"/>
  <c r="E45" i="84"/>
  <c r="D45" i="84"/>
  <c r="G44" i="84"/>
  <c r="F44" i="84"/>
  <c r="E44" i="84"/>
  <c r="D44" i="84"/>
  <c r="G43" i="84"/>
  <c r="F43" i="84"/>
  <c r="E43" i="84"/>
  <c r="D43" i="84"/>
  <c r="G42" i="84"/>
  <c r="F42" i="84"/>
  <c r="E42" i="84"/>
  <c r="D42" i="84"/>
  <c r="G41" i="84"/>
  <c r="F41" i="84"/>
  <c r="E41" i="84"/>
  <c r="D41" i="84"/>
  <c r="G40" i="84"/>
  <c r="F40" i="84"/>
  <c r="E40" i="84"/>
  <c r="D40" i="84"/>
  <c r="G39" i="84"/>
  <c r="F39" i="84"/>
  <c r="E39" i="84"/>
  <c r="D39" i="84"/>
  <c r="H33" i="84"/>
  <c r="G34" i="84" s="1"/>
  <c r="D69" i="84" s="1"/>
  <c r="F18" i="29729" s="1"/>
  <c r="H32" i="84"/>
  <c r="E32" i="84"/>
  <c r="H31" i="84"/>
  <c r="F31" i="84"/>
  <c r="E31" i="84"/>
  <c r="H30" i="84"/>
  <c r="E30" i="84"/>
  <c r="Q29" i="84"/>
  <c r="H29" i="84"/>
  <c r="E29" i="84"/>
  <c r="Q28" i="84"/>
  <c r="H28" i="84"/>
  <c r="E28" i="84"/>
  <c r="Q27" i="84"/>
  <c r="H27" i="84"/>
  <c r="F27" i="84"/>
  <c r="S27" i="84" s="1"/>
  <c r="E27" i="84"/>
  <c r="Q26" i="84"/>
  <c r="H26" i="84"/>
  <c r="E26" i="84"/>
  <c r="Q25" i="84"/>
  <c r="H25" i="84"/>
  <c r="E25" i="84"/>
  <c r="Q24" i="84"/>
  <c r="H24" i="84"/>
  <c r="F24" i="84"/>
  <c r="E24" i="84"/>
  <c r="Q23" i="84"/>
  <c r="H23" i="84"/>
  <c r="G24" i="84" s="1"/>
  <c r="D59" i="84" s="1"/>
  <c r="F23" i="84"/>
  <c r="E23" i="84"/>
  <c r="Q22" i="84"/>
  <c r="H22" i="84"/>
  <c r="F22" i="84"/>
  <c r="E22" i="84"/>
  <c r="Q21" i="84"/>
  <c r="H21" i="84"/>
  <c r="G21" i="84" s="1"/>
  <c r="R21" i="84" s="1"/>
  <c r="F21" i="84"/>
  <c r="E21" i="84"/>
  <c r="Q20" i="84"/>
  <c r="H20" i="84"/>
  <c r="E20" i="84"/>
  <c r="S20" i="84" s="1"/>
  <c r="Q19" i="84"/>
  <c r="H19" i="84"/>
  <c r="E19" i="84"/>
  <c r="S19" i="84" s="1"/>
  <c r="Q18" i="84"/>
  <c r="H18" i="84"/>
  <c r="E18" i="84"/>
  <c r="S18" i="84" s="1"/>
  <c r="Q17" i="84"/>
  <c r="H17" i="84"/>
  <c r="E17" i="84"/>
  <c r="S17" i="84" s="1"/>
  <c r="Q16" i="84"/>
  <c r="H16" i="84"/>
  <c r="E16" i="84"/>
  <c r="S16" i="84" s="1"/>
  <c r="Q15" i="84"/>
  <c r="H15" i="84"/>
  <c r="E15" i="84"/>
  <c r="S15" i="84" s="1"/>
  <c r="Q14" i="84"/>
  <c r="H14" i="84"/>
  <c r="E14" i="84"/>
  <c r="S14" i="84" s="1"/>
  <c r="S13" i="84"/>
  <c r="Q13" i="84"/>
  <c r="H13" i="84"/>
  <c r="E13" i="84"/>
  <c r="Q12" i="84"/>
  <c r="H12" i="84"/>
  <c r="E12" i="84"/>
  <c r="S12" i="84" s="1"/>
  <c r="Q11" i="84"/>
  <c r="H11" i="84"/>
  <c r="E11" i="84"/>
  <c r="S11" i="84" s="1"/>
  <c r="Q10" i="84"/>
  <c r="H10" i="84"/>
  <c r="K4" i="84"/>
  <c r="C4" i="84"/>
  <c r="C4" i="29745"/>
  <c r="C4" i="29744"/>
  <c r="C4" i="29743"/>
  <c r="C4" i="29749"/>
  <c r="C4" i="29748"/>
  <c r="C4" i="29742"/>
  <c r="C4" i="29740"/>
  <c r="C4" i="29739"/>
  <c r="C4" i="29736"/>
  <c r="C4" i="29735"/>
  <c r="I12" i="29734"/>
  <c r="H12" i="29734"/>
  <c r="F12" i="29734"/>
  <c r="I11" i="29734"/>
  <c r="H11" i="29734"/>
  <c r="I10" i="29734"/>
  <c r="H10" i="29734"/>
  <c r="F10" i="29734"/>
  <c r="I9" i="29734"/>
  <c r="F9" i="29734"/>
  <c r="C4" i="29734"/>
  <c r="C4" i="29733"/>
  <c r="C4" i="29738"/>
  <c r="C4" i="29726"/>
  <c r="C4" i="29723"/>
  <c r="C4" i="40"/>
  <c r="C4" i="29737"/>
  <c r="C4" i="29732"/>
  <c r="C4" i="29731"/>
  <c r="C4" i="29722"/>
  <c r="C4" i="29711"/>
  <c r="C4" i="29700"/>
  <c r="C4" i="29706"/>
  <c r="C4" i="29730"/>
  <c r="C4" i="29729"/>
  <c r="C4" i="29728"/>
  <c r="C4" i="29727"/>
  <c r="E34" i="29717"/>
  <c r="E33" i="29717"/>
  <c r="E32" i="29717"/>
  <c r="E31" i="29717"/>
  <c r="E30" i="29717"/>
  <c r="E29" i="29717"/>
  <c r="E28" i="29717"/>
  <c r="E27" i="29717"/>
  <c r="E26" i="29717"/>
  <c r="E25" i="29717"/>
  <c r="E24" i="29717"/>
  <c r="E23" i="29717"/>
  <c r="E22" i="29717"/>
  <c r="E21" i="29717"/>
  <c r="E20" i="29717"/>
  <c r="E19" i="29717"/>
  <c r="E18" i="29717"/>
  <c r="E17" i="29717"/>
  <c r="E16" i="29717"/>
  <c r="E15" i="29717"/>
  <c r="E14" i="29717"/>
  <c r="E13" i="29717"/>
  <c r="E12" i="29717"/>
  <c r="E11" i="29717"/>
  <c r="E10" i="29717"/>
  <c r="E9" i="29717"/>
  <c r="E8" i="29717"/>
  <c r="M46" i="29741" l="1"/>
  <c r="M78" i="29741"/>
  <c r="M23" i="29741"/>
  <c r="M25" i="29741"/>
  <c r="M76" i="29741"/>
  <c r="I150" i="29741"/>
  <c r="J9" i="29743" s="1"/>
  <c r="M146" i="29741"/>
  <c r="J146" i="29741"/>
  <c r="Q841" i="84"/>
  <c r="E191" i="84"/>
  <c r="E222" i="84"/>
  <c r="E253" i="84"/>
  <c r="E261" i="84"/>
  <c r="E269" i="84"/>
  <c r="E209" i="84"/>
  <c r="E263" i="84"/>
  <c r="E233" i="84"/>
  <c r="H46" i="84"/>
  <c r="F30" i="84"/>
  <c r="I14" i="29729"/>
  <c r="F29" i="84"/>
  <c r="I13" i="29729"/>
  <c r="F194" i="84"/>
  <c r="E237" i="84"/>
  <c r="H39" i="84"/>
  <c r="H41" i="84"/>
  <c r="E146" i="84"/>
  <c r="E153" i="84"/>
  <c r="E161" i="84"/>
  <c r="F175" i="84"/>
  <c r="E230" i="84"/>
  <c r="E238" i="84"/>
  <c r="S21" i="84"/>
  <c r="G25" i="84"/>
  <c r="E154" i="84"/>
  <c r="E183" i="84"/>
  <c r="E197" i="84"/>
  <c r="E203" i="84"/>
  <c r="E231" i="84"/>
  <c r="E254" i="84"/>
  <c r="E262" i="84"/>
  <c r="F28" i="84"/>
  <c r="I12" i="29729"/>
  <c r="E157" i="84"/>
  <c r="E164" i="84"/>
  <c r="E172" i="84"/>
  <c r="F202" i="84"/>
  <c r="E212" i="84"/>
  <c r="E220" i="84"/>
  <c r="E165" i="84"/>
  <c r="E180" i="84"/>
  <c r="F199" i="84"/>
  <c r="E207" i="84"/>
  <c r="E213" i="84"/>
  <c r="F26" i="84"/>
  <c r="S26" i="84" s="1"/>
  <c r="I10" i="29729"/>
  <c r="F163" i="84"/>
  <c r="E178" i="84"/>
  <c r="E194" i="84"/>
  <c r="E226" i="84"/>
  <c r="E267" i="84"/>
  <c r="F25" i="84"/>
  <c r="S31" i="84"/>
  <c r="F32" i="84"/>
  <c r="S32" i="84" s="1"/>
  <c r="S22" i="84"/>
  <c r="H44" i="84"/>
  <c r="G15" i="84"/>
  <c r="R15" i="84" s="1"/>
  <c r="S25" i="84"/>
  <c r="G29" i="84"/>
  <c r="R29" i="84" s="1"/>
  <c r="G31" i="84"/>
  <c r="G19" i="84"/>
  <c r="R19" i="84" s="1"/>
  <c r="S30" i="84"/>
  <c r="G12" i="84"/>
  <c r="R12" i="84" s="1"/>
  <c r="G30" i="84"/>
  <c r="D65" i="84" s="1"/>
  <c r="F14" i="29729" s="1"/>
  <c r="G13" i="84"/>
  <c r="R13" i="84" s="1"/>
  <c r="G26" i="84"/>
  <c r="S29" i="84"/>
  <c r="H59" i="84"/>
  <c r="H48" i="84"/>
  <c r="H50" i="84"/>
  <c r="S28" i="84"/>
  <c r="E147" i="84"/>
  <c r="E158" i="84"/>
  <c r="E206" i="84"/>
  <c r="F232" i="84"/>
  <c r="F240" i="84"/>
  <c r="Q836" i="84"/>
  <c r="Q842" i="84"/>
  <c r="Q853" i="84"/>
  <c r="G20" i="84"/>
  <c r="R20" i="84" s="1"/>
  <c r="G27" i="84"/>
  <c r="D62" i="84" s="1"/>
  <c r="F11" i="29729" s="1"/>
  <c r="G33" i="84"/>
  <c r="D68" i="84" s="1"/>
  <c r="F17" i="29729" s="1"/>
  <c r="E148" i="84"/>
  <c r="E159" i="84"/>
  <c r="F192" i="84"/>
  <c r="F235" i="84"/>
  <c r="E241" i="84"/>
  <c r="E265" i="84"/>
  <c r="Q838" i="84"/>
  <c r="P852" i="84"/>
  <c r="P854" i="84"/>
  <c r="E143" i="84"/>
  <c r="E160" i="84"/>
  <c r="E171" i="84"/>
  <c r="F187" i="84"/>
  <c r="E193" i="84"/>
  <c r="E208" i="84"/>
  <c r="E219" i="84"/>
  <c r="E225" i="84"/>
  <c r="E236" i="84"/>
  <c r="E242" i="84"/>
  <c r="E266" i="84"/>
  <c r="Q845" i="84"/>
  <c r="P848" i="84"/>
  <c r="Q848" i="84" s="1"/>
  <c r="P850" i="84"/>
  <c r="I146" i="29741"/>
  <c r="I148" i="29741"/>
  <c r="F242" i="84"/>
  <c r="I32" i="84"/>
  <c r="H45" i="84"/>
  <c r="H47" i="84"/>
  <c r="H49" i="84"/>
  <c r="E145" i="84"/>
  <c r="E156" i="84"/>
  <c r="E166" i="84"/>
  <c r="E214" i="84"/>
  <c r="F226" i="84"/>
  <c r="E243" i="84"/>
  <c r="E249" i="84"/>
  <c r="E255" i="84"/>
  <c r="E268" i="84"/>
  <c r="Q858" i="84"/>
  <c r="K149" i="29741"/>
  <c r="K153" i="29741"/>
  <c r="M12" i="29743" s="1"/>
  <c r="G22" i="84"/>
  <c r="D57" i="84" s="1"/>
  <c r="H57" i="84" s="1"/>
  <c r="E167" i="84"/>
  <c r="E173" i="84"/>
  <c r="E184" i="84"/>
  <c r="E189" i="84"/>
  <c r="E215" i="84"/>
  <c r="E221" i="84"/>
  <c r="E227" i="84"/>
  <c r="E250" i="84"/>
  <c r="E256" i="84"/>
  <c r="Q854" i="84"/>
  <c r="L146" i="29741"/>
  <c r="I33" i="84"/>
  <c r="G28" i="84"/>
  <c r="R28" i="84" s="1"/>
  <c r="E140" i="84"/>
  <c r="F151" i="84"/>
  <c r="E179" i="84"/>
  <c r="E185" i="84"/>
  <c r="E195" i="84"/>
  <c r="E228" i="84"/>
  <c r="E251" i="84"/>
  <c r="E257" i="84"/>
  <c r="Q850" i="84"/>
  <c r="H42" i="84"/>
  <c r="F170" i="84"/>
  <c r="E169" i="84"/>
  <c r="E196" i="84"/>
  <c r="E217" i="84"/>
  <c r="F234" i="84"/>
  <c r="E239" i="84"/>
  <c r="E245" i="84"/>
  <c r="E258" i="84"/>
  <c r="Q846" i="84"/>
  <c r="J147" i="29741"/>
  <c r="J149" i="29741"/>
  <c r="I152" i="29741"/>
  <c r="J11" i="29743" s="1"/>
  <c r="F251" i="84"/>
  <c r="E248" i="84"/>
  <c r="F254" i="84"/>
  <c r="G12" i="29734"/>
  <c r="T727" i="84"/>
  <c r="R25" i="84"/>
  <c r="D60" i="84"/>
  <c r="F9" i="29729" s="1"/>
  <c r="R31" i="84"/>
  <c r="D66" i="84"/>
  <c r="F15" i="29729" s="1"/>
  <c r="E144" i="84"/>
  <c r="F154" i="84"/>
  <c r="F167" i="84"/>
  <c r="F184" i="84"/>
  <c r="F203" i="84"/>
  <c r="E200" i="84"/>
  <c r="F206" i="84"/>
  <c r="F210" i="84"/>
  <c r="E232" i="84"/>
  <c r="E260" i="84"/>
  <c r="Q726" i="84"/>
  <c r="G11" i="29734" s="1"/>
  <c r="F11" i="29734"/>
  <c r="Q849" i="84"/>
  <c r="L149" i="29741"/>
  <c r="L150" i="29741"/>
  <c r="P9" i="29743" s="1"/>
  <c r="G21" i="29711"/>
  <c r="H11" i="29711" s="1"/>
  <c r="S21" i="29711"/>
  <c r="T16" i="29711" s="1"/>
  <c r="F216" i="84"/>
  <c r="F219" i="84"/>
  <c r="E216" i="84"/>
  <c r="E244" i="84"/>
  <c r="F266" i="84"/>
  <c r="T725" i="84"/>
  <c r="G10" i="29734"/>
  <c r="U859" i="84"/>
  <c r="P859" i="84"/>
  <c r="Q859" i="84" s="1"/>
  <c r="G11" i="84"/>
  <c r="R11" i="84" s="1"/>
  <c r="G16" i="84"/>
  <c r="R16" i="84" s="1"/>
  <c r="H40" i="84"/>
  <c r="F160" i="84"/>
  <c r="F179" i="84"/>
  <c r="E176" i="84"/>
  <c r="F183" i="84"/>
  <c r="F182" i="84"/>
  <c r="F186" i="84"/>
  <c r="F250" i="84"/>
  <c r="U855" i="84"/>
  <c r="P855" i="84"/>
  <c r="Q856" i="84"/>
  <c r="O12" i="29743"/>
  <c r="L153" i="29741"/>
  <c r="P12" i="29743" s="1"/>
  <c r="F195" i="84"/>
  <c r="E192" i="84"/>
  <c r="Q837" i="84"/>
  <c r="U851" i="84"/>
  <c r="P851" i="84"/>
  <c r="Q851" i="84" s="1"/>
  <c r="Q852" i="84"/>
  <c r="Q855" i="84"/>
  <c r="J152" i="29741"/>
  <c r="G11" i="29743" s="1"/>
  <c r="F11" i="29743"/>
  <c r="F155" i="84"/>
  <c r="E152" i="84"/>
  <c r="F159" i="84"/>
  <c r="F158" i="84"/>
  <c r="F162" i="84"/>
  <c r="F243" i="84"/>
  <c r="E240" i="84"/>
  <c r="E252" i="84"/>
  <c r="U847" i="84"/>
  <c r="P847" i="84"/>
  <c r="Q847" i="84" s="1"/>
  <c r="M118" i="29741"/>
  <c r="O10" i="29748"/>
  <c r="M126" i="29741"/>
  <c r="O18" i="29748"/>
  <c r="M21" i="29711"/>
  <c r="N10" i="29711" s="1"/>
  <c r="S23" i="84"/>
  <c r="F168" i="84"/>
  <c r="F171" i="84"/>
  <c r="E168" i="84"/>
  <c r="F191" i="84"/>
  <c r="F218" i="84"/>
  <c r="F227" i="84"/>
  <c r="E224" i="84"/>
  <c r="F230" i="84"/>
  <c r="F258" i="84"/>
  <c r="U843" i="84"/>
  <c r="P843" i="84"/>
  <c r="Q843" i="84" s="1"/>
  <c r="Q844" i="84"/>
  <c r="G17" i="84"/>
  <c r="R17" i="84" s="1"/>
  <c r="R26" i="84"/>
  <c r="D61" i="84"/>
  <c r="F10" i="29729" s="1"/>
  <c r="H43" i="84"/>
  <c r="F178" i="84"/>
  <c r="F208" i="84"/>
  <c r="E204" i="84"/>
  <c r="F256" i="84"/>
  <c r="F264" i="84"/>
  <c r="F267" i="84"/>
  <c r="E264" i="84"/>
  <c r="U839" i="84"/>
  <c r="P839" i="84"/>
  <c r="Q839" i="84" s="1"/>
  <c r="Q840" i="84"/>
  <c r="Q857" i="84"/>
  <c r="F166" i="84"/>
  <c r="F174" i="84"/>
  <c r="F190" i="84"/>
  <c r="F198" i="84"/>
  <c r="F214" i="84"/>
  <c r="F222" i="84"/>
  <c r="F238" i="84"/>
  <c r="F246" i="84"/>
  <c r="F262" i="84"/>
  <c r="M22" i="29741"/>
  <c r="M30" i="29741"/>
  <c r="M122" i="29741"/>
  <c r="O14" i="29748"/>
  <c r="K152" i="29741"/>
  <c r="M11" i="29743" s="1"/>
  <c r="G18" i="84"/>
  <c r="R18" i="84" s="1"/>
  <c r="D56" i="84"/>
  <c r="H56" i="84" s="1"/>
  <c r="F153" i="84"/>
  <c r="F161" i="84"/>
  <c r="F169" i="84"/>
  <c r="F177" i="84"/>
  <c r="F185" i="84"/>
  <c r="E188" i="84"/>
  <c r="F193" i="84"/>
  <c r="F201" i="84"/>
  <c r="F209" i="84"/>
  <c r="F217" i="84"/>
  <c r="F225" i="84"/>
  <c r="F233" i="84"/>
  <c r="F241" i="84"/>
  <c r="F249" i="84"/>
  <c r="F257" i="84"/>
  <c r="F265" i="84"/>
  <c r="U837" i="84"/>
  <c r="U841" i="84"/>
  <c r="U845" i="84"/>
  <c r="U849" i="84"/>
  <c r="U853" i="84"/>
  <c r="U857" i="84"/>
  <c r="I149" i="29741"/>
  <c r="J150" i="29741"/>
  <c r="G9" i="29743" s="1"/>
  <c r="F9" i="29743"/>
  <c r="L151" i="29741"/>
  <c r="P10" i="29743" s="1"/>
  <c r="O10" i="29743"/>
  <c r="I153" i="29741"/>
  <c r="J12" i="29743" s="1"/>
  <c r="I12" i="29743"/>
  <c r="J154" i="29741"/>
  <c r="G13" i="29743" s="1"/>
  <c r="F13" i="29743"/>
  <c r="G32" i="84"/>
  <c r="E151" i="84"/>
  <c r="F156" i="84"/>
  <c r="F164" i="84"/>
  <c r="F172" i="84"/>
  <c r="E175" i="84"/>
  <c r="F180" i="84"/>
  <c r="F188" i="84"/>
  <c r="F196" i="84"/>
  <c r="E199" i="84"/>
  <c r="F204" i="84"/>
  <c r="F212" i="84"/>
  <c r="F220" i="84"/>
  <c r="E223" i="84"/>
  <c r="F228" i="84"/>
  <c r="F236" i="84"/>
  <c r="F244" i="84"/>
  <c r="E247" i="84"/>
  <c r="F252" i="84"/>
  <c r="F268" i="84"/>
  <c r="M24" i="29741"/>
  <c r="M32" i="29741"/>
  <c r="M124" i="29741"/>
  <c r="O16" i="29748"/>
  <c r="K150" i="29741"/>
  <c r="M9" i="29743" s="1"/>
  <c r="L9" i="29743"/>
  <c r="K154" i="29741"/>
  <c r="M13" i="29743" s="1"/>
  <c r="L13" i="29743"/>
  <c r="F207" i="84"/>
  <c r="F215" i="84"/>
  <c r="F223" i="84"/>
  <c r="F231" i="84"/>
  <c r="F239" i="84"/>
  <c r="F247" i="84"/>
  <c r="F255" i="84"/>
  <c r="F263" i="84"/>
  <c r="G9" i="29734"/>
  <c r="M21" i="29741"/>
  <c r="M29" i="29741"/>
  <c r="L147" i="29741"/>
  <c r="L154" i="29741"/>
  <c r="P13" i="29743" s="1"/>
  <c r="O13" i="29743"/>
  <c r="B32" i="29747"/>
  <c r="B34" i="29747" s="1"/>
  <c r="C34" i="29747" s="1"/>
  <c r="D34" i="29747" s="1"/>
  <c r="G14" i="84"/>
  <c r="R14" i="84" s="1"/>
  <c r="F157" i="84"/>
  <c r="F165" i="84"/>
  <c r="F173" i="84"/>
  <c r="F181" i="84"/>
  <c r="F189" i="84"/>
  <c r="F197" i="84"/>
  <c r="F205" i="84"/>
  <c r="F213" i="84"/>
  <c r="F221" i="84"/>
  <c r="F229" i="84"/>
  <c r="F237" i="84"/>
  <c r="F245" i="84"/>
  <c r="F253" i="84"/>
  <c r="F261" i="84"/>
  <c r="M31" i="29741"/>
  <c r="J148" i="29741"/>
  <c r="J153" i="29741"/>
  <c r="G12" i="29743" s="1"/>
  <c r="I154" i="29741"/>
  <c r="J13" i="29743" s="1"/>
  <c r="F152" i="84"/>
  <c r="E163" i="84"/>
  <c r="F176" i="84"/>
  <c r="E187" i="84"/>
  <c r="F200" i="84"/>
  <c r="E211" i="84"/>
  <c r="F224" i="84"/>
  <c r="E235" i="84"/>
  <c r="F248" i="84"/>
  <c r="E259" i="84"/>
  <c r="M28" i="29741"/>
  <c r="M120" i="29741"/>
  <c r="O12" i="29748"/>
  <c r="M128" i="29741"/>
  <c r="O20" i="29748"/>
  <c r="I151" i="29741"/>
  <c r="J10" i="29743" s="1"/>
  <c r="I10" i="29743"/>
  <c r="J151" i="29741"/>
  <c r="G10" i="29743" s="1"/>
  <c r="F10" i="29743"/>
  <c r="G23" i="84"/>
  <c r="D58" i="84" s="1"/>
  <c r="H58" i="84" s="1"/>
  <c r="M35" i="29741"/>
  <c r="M52" i="29741"/>
  <c r="M45" i="29741"/>
  <c r="M49" i="29741"/>
  <c r="M56" i="29741"/>
  <c r="M60" i="29741"/>
  <c r="M68" i="29741"/>
  <c r="M44" i="29741"/>
  <c r="M63" i="29741"/>
  <c r="M67" i="29741"/>
  <c r="M54" i="29741"/>
  <c r="M62" i="29741"/>
  <c r="M77" i="29741"/>
  <c r="M81" i="29741"/>
  <c r="M84" i="29741"/>
  <c r="M88" i="29741"/>
  <c r="M33" i="29741"/>
  <c r="M36" i="29741"/>
  <c r="M40" i="29741"/>
  <c r="M47" i="29741"/>
  <c r="M51" i="29741"/>
  <c r="M70" i="29741"/>
  <c r="M61" i="29741"/>
  <c r="M65" i="29741"/>
  <c r="M79" i="29741"/>
  <c r="M83" i="29741"/>
  <c r="M86" i="29741"/>
  <c r="M90" i="29741"/>
  <c r="M37" i="29741"/>
  <c r="M41" i="29741"/>
  <c r="M48" i="29741"/>
  <c r="M55" i="29741"/>
  <c r="M59" i="29741"/>
  <c r="M69" i="29741"/>
  <c r="M73" i="29741"/>
  <c r="M87" i="29741"/>
  <c r="M91" i="29741"/>
  <c r="M95" i="29741"/>
  <c r="M99" i="29741"/>
  <c r="M103" i="29741"/>
  <c r="M107" i="29741"/>
  <c r="M119" i="29741"/>
  <c r="M111" i="29741"/>
  <c r="M123" i="29741"/>
  <c r="M115" i="29741"/>
  <c r="M127" i="29741"/>
  <c r="I21" i="29748"/>
  <c r="J17" i="29748" s="1"/>
  <c r="M38" i="29741"/>
  <c r="M39" i="29741"/>
  <c r="M43" i="29741"/>
  <c r="M53" i="29741"/>
  <c r="M57" i="29741"/>
  <c r="M64" i="29741"/>
  <c r="M71" i="29741"/>
  <c r="M75" i="29741"/>
  <c r="M85" i="29741"/>
  <c r="M89" i="29741"/>
  <c r="M93" i="29741"/>
  <c r="M97" i="29741"/>
  <c r="M101" i="29741"/>
  <c r="M105" i="29741"/>
  <c r="M117" i="29741"/>
  <c r="M109" i="29741"/>
  <c r="M121" i="29741"/>
  <c r="M113" i="29741"/>
  <c r="M125" i="29741"/>
  <c r="M110" i="29741"/>
  <c r="M26" i="29741"/>
  <c r="M34" i="29741"/>
  <c r="M50" i="29741"/>
  <c r="M58" i="29741"/>
  <c r="M66" i="29741"/>
  <c r="M74" i="29741"/>
  <c r="M82" i="29741"/>
  <c r="M27" i="29741"/>
  <c r="M72" i="29741"/>
  <c r="M80" i="29741"/>
  <c r="M92" i="29741"/>
  <c r="M96" i="29741"/>
  <c r="M100" i="29741"/>
  <c r="M104" i="29741"/>
  <c r="M108" i="29741"/>
  <c r="M112" i="29741"/>
  <c r="M116" i="29741"/>
  <c r="M94" i="29741"/>
  <c r="M98" i="29741"/>
  <c r="M102" i="29741"/>
  <c r="M106" i="29741"/>
  <c r="M114" i="29741"/>
  <c r="M42" i="29741"/>
  <c r="M149" i="29741"/>
  <c r="K148" i="29741"/>
  <c r="L148" i="29741"/>
  <c r="K151" i="29741"/>
  <c r="M10" i="29743" s="1"/>
  <c r="L152" i="29741"/>
  <c r="P11" i="29743" s="1"/>
  <c r="M148" i="29741"/>
  <c r="M152" i="29741"/>
  <c r="M153" i="29741"/>
  <c r="M154" i="29741"/>
  <c r="M150" i="29741"/>
  <c r="M151" i="29741"/>
  <c r="M147" i="29741"/>
  <c r="T726" i="84" l="1"/>
  <c r="J21" i="29711"/>
  <c r="K19" i="29711" s="1"/>
  <c r="D64" i="84"/>
  <c r="F13" i="29729" s="1"/>
  <c r="R22" i="84"/>
  <c r="R27" i="84"/>
  <c r="R30" i="84"/>
  <c r="N20" i="29711"/>
  <c r="H12" i="29711"/>
  <c r="H16" i="29711"/>
  <c r="H20" i="29711"/>
  <c r="N13" i="29711"/>
  <c r="D63" i="84"/>
  <c r="F12" i="29729" s="1"/>
  <c r="T724" i="84"/>
  <c r="N18" i="29711"/>
  <c r="H62" i="84"/>
  <c r="H61" i="84"/>
  <c r="H64" i="84"/>
  <c r="R32" i="84"/>
  <c r="D67" i="84"/>
  <c r="F16" i="29729" s="1"/>
  <c r="H19" i="29711"/>
  <c r="H14" i="29711"/>
  <c r="H13" i="29711"/>
  <c r="H17" i="29711"/>
  <c r="H9" i="29711"/>
  <c r="P21" i="29711"/>
  <c r="Q14" i="29711" s="1"/>
  <c r="T19" i="29711"/>
  <c r="T15" i="29711"/>
  <c r="T18" i="29711"/>
  <c r="T14" i="29711"/>
  <c r="T10" i="29711"/>
  <c r="T9" i="29711"/>
  <c r="T17" i="29711"/>
  <c r="T13" i="29711"/>
  <c r="H15" i="29711"/>
  <c r="T11" i="29711"/>
  <c r="N14" i="29711"/>
  <c r="H18" i="29711"/>
  <c r="T12" i="29711"/>
  <c r="K18" i="29711"/>
  <c r="K13" i="29711"/>
  <c r="K12" i="29711"/>
  <c r="K10" i="29711"/>
  <c r="K16" i="29711"/>
  <c r="K11" i="29711"/>
  <c r="H60" i="84"/>
  <c r="K15" i="29711"/>
  <c r="K14" i="29711"/>
  <c r="T20" i="29711"/>
  <c r="K9" i="29711"/>
  <c r="N17" i="29711"/>
  <c r="N16" i="29711"/>
  <c r="N12" i="29711"/>
  <c r="N9" i="29711"/>
  <c r="N11" i="29711"/>
  <c r="N19" i="29711"/>
  <c r="N15" i="29711"/>
  <c r="K17" i="29711"/>
  <c r="H65" i="84"/>
  <c r="H66" i="84"/>
  <c r="H10" i="29711"/>
  <c r="R23" i="84"/>
  <c r="J10" i="29748"/>
  <c r="O21" i="29748"/>
  <c r="P9" i="29748" s="1"/>
  <c r="J12" i="29748"/>
  <c r="J13" i="29748"/>
  <c r="J9" i="29748"/>
  <c r="J11" i="29748"/>
  <c r="L21" i="29748"/>
  <c r="M10" i="29748" s="1"/>
  <c r="J14" i="29748"/>
  <c r="J19" i="29748"/>
  <c r="J16" i="29748"/>
  <c r="J18" i="29748"/>
  <c r="J20" i="29748"/>
  <c r="J15" i="29748"/>
  <c r="R21" i="29748"/>
  <c r="S18" i="29748" s="1"/>
  <c r="F21" i="29748"/>
  <c r="G18" i="29748" s="1"/>
  <c r="P11" i="29748" l="1"/>
  <c r="K20" i="29711"/>
  <c r="H63" i="84"/>
  <c r="P20" i="29748"/>
  <c r="P13" i="29748"/>
  <c r="N21" i="29711"/>
  <c r="T21" i="29711"/>
  <c r="H21" i="29711"/>
  <c r="K21" i="29711"/>
  <c r="H67" i="84"/>
  <c r="Q20" i="29711"/>
  <c r="Q16" i="29711"/>
  <c r="Q19" i="29711"/>
  <c r="Q15" i="29711"/>
  <c r="Q11" i="29711"/>
  <c r="Q18" i="29711"/>
  <c r="Q10" i="29711"/>
  <c r="Q13" i="29711"/>
  <c r="Q9" i="29711"/>
  <c r="Q12" i="29711"/>
  <c r="Q17" i="29711"/>
  <c r="M16" i="29748"/>
  <c r="M18" i="29748"/>
  <c r="M19" i="29748"/>
  <c r="M14" i="29748"/>
  <c r="P17" i="29748"/>
  <c r="P16" i="29748"/>
  <c r="P18" i="29748"/>
  <c r="P19" i="29748"/>
  <c r="P14" i="29748"/>
  <c r="P10" i="29748"/>
  <c r="P12" i="29748"/>
  <c r="P15" i="29748"/>
  <c r="M15" i="29748"/>
  <c r="J21" i="29748"/>
  <c r="M17" i="29748"/>
  <c r="M12" i="29748"/>
  <c r="M11" i="29748"/>
  <c r="M20" i="29748"/>
  <c r="M9" i="29748"/>
  <c r="M13" i="29748"/>
  <c r="S10" i="29748"/>
  <c r="G16" i="29748"/>
  <c r="G12" i="29748"/>
  <c r="G14" i="29748"/>
  <c r="G19" i="29748"/>
  <c r="G15" i="29748"/>
  <c r="G20" i="29748"/>
  <c r="G17" i="29748"/>
  <c r="G11" i="29748"/>
  <c r="G9" i="29748"/>
  <c r="G13" i="29748"/>
  <c r="G10" i="29748"/>
  <c r="S16" i="29748"/>
  <c r="S17" i="29748"/>
  <c r="S11" i="29748"/>
  <c r="S13" i="29748"/>
  <c r="S9" i="29748"/>
  <c r="S20" i="29748"/>
  <c r="S15" i="29748"/>
  <c r="S12" i="29748"/>
  <c r="S19" i="29748"/>
  <c r="S14" i="29748"/>
  <c r="Q21" i="29711" l="1"/>
  <c r="P21" i="29748"/>
  <c r="M21" i="29748"/>
  <c r="G21" i="29748"/>
  <c r="S21" i="297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SEVPENMA</author>
    <author>Martinez Casares, Felix</author>
  </authors>
  <commentList>
    <comment ref="D113" authorId="0" shapeId="0" xr:uid="{00000000-0006-0000-1D00-000001000000}">
      <text>
        <r>
          <rPr>
            <sz val="9"/>
            <color indexed="81"/>
            <rFont val="Tahoma"/>
            <family val="2"/>
          </rPr>
          <t>Máximo histórico de verano</t>
        </r>
      </text>
    </comment>
    <comment ref="J114" authorId="1" shapeId="0" xr:uid="{1F031220-A38B-4A90-AAEF-295FF3CDCF7D}">
      <text>
        <r>
          <rPr>
            <b/>
            <sz val="9"/>
            <color indexed="81"/>
            <rFont val="Tahoma"/>
            <family val="2"/>
          </rPr>
          <t>17/12/2007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4" authorId="1" shapeId="0" xr:uid="{1EA2CCBA-1A52-43B6-86A1-D3BCA94D7836}">
      <text>
        <r>
          <rPr>
            <b/>
            <sz val="9"/>
            <color indexed="81"/>
            <rFont val="Tahoma"/>
            <family val="2"/>
          </rPr>
          <t>19/07/2010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<sst xmlns="http://schemas.openxmlformats.org/spreadsheetml/2006/main" count="985" uniqueCount="364">
  <si>
    <t xml:space="preserve">    GWh</t>
  </si>
  <si>
    <t xml:space="preserve">     %</t>
  </si>
  <si>
    <t>E</t>
  </si>
  <si>
    <t>Enero</t>
  </si>
  <si>
    <t>F</t>
  </si>
  <si>
    <t>Febrero</t>
  </si>
  <si>
    <t>M</t>
  </si>
  <si>
    <t>Marzo</t>
  </si>
  <si>
    <t>A</t>
  </si>
  <si>
    <t>Abril</t>
  </si>
  <si>
    <t>Mayo</t>
  </si>
  <si>
    <t>J</t>
  </si>
  <si>
    <t>Junio</t>
  </si>
  <si>
    <t>Julio</t>
  </si>
  <si>
    <t>Agosto</t>
  </si>
  <si>
    <t>S</t>
  </si>
  <si>
    <t>Septiembre</t>
  </si>
  <si>
    <t>O</t>
  </si>
  <si>
    <t>Octubre</t>
  </si>
  <si>
    <t>N</t>
  </si>
  <si>
    <t>Noviembre</t>
  </si>
  <si>
    <t>D</t>
  </si>
  <si>
    <t>Diciembre</t>
  </si>
  <si>
    <t>Total</t>
  </si>
  <si>
    <t>Laboralidad</t>
  </si>
  <si>
    <t>Temperatura</t>
  </si>
  <si>
    <t xml:space="preserve">• </t>
  </si>
  <si>
    <t xml:space="preserve">Hora </t>
  </si>
  <si>
    <t>(%)</t>
  </si>
  <si>
    <t xml:space="preserve">en b.c.   </t>
  </si>
  <si>
    <t>El Sistema Eléctrico Español</t>
  </si>
  <si>
    <t>Potencia (MW)</t>
  </si>
  <si>
    <t>1. Demanda de energía eléctrica</t>
  </si>
  <si>
    <t xml:space="preserve">Evolución mensual de la demanda de </t>
  </si>
  <si>
    <t>energía eléctrica en b.c.</t>
  </si>
  <si>
    <r>
      <t>D</t>
    </r>
    <r>
      <rPr>
        <b/>
        <sz val="8"/>
        <color indexed="8"/>
        <rFont val="Arial"/>
        <family val="2"/>
      </rPr>
      <t xml:space="preserve"> Demanda</t>
    </r>
  </si>
  <si>
    <t>Enero-2007</t>
  </si>
  <si>
    <t>de energía eléctrica (%)</t>
  </si>
  <si>
    <t>demanda de energía</t>
  </si>
  <si>
    <t>eléctrica en b.c.</t>
  </si>
  <si>
    <t xml:space="preserve">Evolución del </t>
  </si>
  <si>
    <t>crecimiento anual de la</t>
  </si>
  <si>
    <t>Enero-2008</t>
  </si>
  <si>
    <t>Informe 2009</t>
  </si>
  <si>
    <t>Enero-2009</t>
  </si>
  <si>
    <t>Demanda (b.c.)</t>
  </si>
  <si>
    <t>Demanda (b.c.) (GWh)</t>
  </si>
  <si>
    <t xml:space="preserve">(2010) 11 enero </t>
  </si>
  <si>
    <t>Enero-2010</t>
  </si>
  <si>
    <t>acumulado</t>
  </si>
  <si>
    <r>
      <t>D</t>
    </r>
    <r>
      <rPr>
        <b/>
        <sz val="8"/>
        <color indexed="8"/>
        <rFont val="Arial"/>
        <family val="2"/>
      </rPr>
      <t xml:space="preserve"> Corregida</t>
    </r>
  </si>
  <si>
    <t xml:space="preserve">(2011) 24 enero </t>
  </si>
  <si>
    <t>Enero-2011</t>
  </si>
  <si>
    <t>Potencia máxima instantánea (MW)</t>
  </si>
  <si>
    <t>17 diciembre (18.52 h)</t>
  </si>
  <si>
    <t>2 enero (18.56 h)</t>
  </si>
  <si>
    <t>18 febrero (18.47 h)</t>
  </si>
  <si>
    <t>27 enero (19.57 h)</t>
  </si>
  <si>
    <t>20 diciembre (18.58 h)</t>
  </si>
  <si>
    <t>15 diciembre (18.59 h)</t>
  </si>
  <si>
    <t>12 enero (18.56 h)</t>
  </si>
  <si>
    <t>13 enero (18.41 h)</t>
  </si>
  <si>
    <t>9 diciembre (18.30 h)</t>
  </si>
  <si>
    <t>17 diciembre (18.53 h)</t>
  </si>
  <si>
    <t>Enero-2012</t>
  </si>
  <si>
    <t xml:space="preserve">(2012) 13 febrero </t>
  </si>
  <si>
    <t>Máxima demanda horaria y diaria en invierno</t>
  </si>
  <si>
    <t>Máxima demanda horaria y diaria en verano</t>
  </si>
  <si>
    <t>Demanda horaria (MWh)</t>
  </si>
  <si>
    <t>Demanda diaria (GWh)</t>
  </si>
  <si>
    <t>13 febrero (20-21 h)</t>
  </si>
  <si>
    <t>24 enero (20.06 h)</t>
  </si>
  <si>
    <t>20/12/2006 18:58:00 h</t>
  </si>
  <si>
    <t>17/12/2007 18:53:00 h</t>
  </si>
  <si>
    <t>15/12/2008 18:59:07 h</t>
  </si>
  <si>
    <t>13/01/2009 18:41:03 h</t>
  </si>
  <si>
    <t>12/01/2010 18:56:48 h</t>
  </si>
  <si>
    <t>24/01/2011 20:06:09 h</t>
  </si>
  <si>
    <t>13/02/2012 20:21:20 h</t>
  </si>
  <si>
    <t>13 febrero (20.21 h)</t>
  </si>
  <si>
    <t>09/12/2004 18:30:00 h</t>
  </si>
  <si>
    <t>18/02/2003 18:47:00 h</t>
  </si>
  <si>
    <t>17/12/2001 18:52:00 h</t>
  </si>
  <si>
    <t>02/01/2002 18:56:00 h</t>
  </si>
  <si>
    <t>27/01/2005 19:57:00 h</t>
  </si>
  <si>
    <t>Enero-2013</t>
  </si>
  <si>
    <t>Series WEB</t>
  </si>
  <si>
    <t>Curvas de carga de los días de máxima demanda horaria (MWh)</t>
  </si>
  <si>
    <t>27 febrero (20.42 h)</t>
  </si>
  <si>
    <t>27/02/2013 20:42:40 h</t>
  </si>
  <si>
    <t>(2013) 27 febrero</t>
  </si>
  <si>
    <t>10 julio (13-14 h)</t>
  </si>
  <si>
    <t>23 enero</t>
  </si>
  <si>
    <t>10 julio</t>
  </si>
  <si>
    <t>(*) Fuente: INE</t>
  </si>
  <si>
    <t>(2014) 4 febrero</t>
  </si>
  <si>
    <t>Enero-2014</t>
  </si>
  <si>
    <t>04/02/2014 20:18:12 h</t>
  </si>
  <si>
    <t>4 febrero (20.18 h)</t>
  </si>
  <si>
    <t>4 febrero (20-21 h)</t>
  </si>
  <si>
    <t>17 julio (13-14 h)</t>
  </si>
  <si>
    <t>11 febrero</t>
  </si>
  <si>
    <t>Evolución anual del PIB y de la demanda peninsular</t>
  </si>
  <si>
    <t>Demanda peninsular bc (MWh)</t>
  </si>
  <si>
    <t>Componentes del crecimiento de la demanda mensual peninsular (%)</t>
  </si>
  <si>
    <t>Enero-2015</t>
  </si>
  <si>
    <t>Demanda (b.c.) MWh</t>
  </si>
  <si>
    <t>Demanda (b.c.) GWh</t>
  </si>
  <si>
    <t>(2015) 4 febrero</t>
  </si>
  <si>
    <t>Demanda máxima horaria y diaria peninsular</t>
  </si>
  <si>
    <t>Demanda peninsular bc (TWh)</t>
  </si>
  <si>
    <r>
      <t xml:space="preserve"> </t>
    </r>
    <r>
      <rPr>
        <b/>
        <sz val="8"/>
        <color indexed="8"/>
        <rFont val="Symbol"/>
        <family val="1"/>
        <charset val="2"/>
      </rPr>
      <t>D</t>
    </r>
    <r>
      <rPr>
        <b/>
        <sz val="8"/>
        <color indexed="8"/>
        <rFont val="Arial"/>
        <family val="2"/>
      </rPr>
      <t xml:space="preserve"> Corregida</t>
    </r>
  </si>
  <si>
    <t>Contabilidad Nacional de España. Base 2010</t>
  </si>
  <si>
    <t xml:space="preserve">Datos brutos. </t>
  </si>
  <si>
    <t>Volumen encadenado</t>
  </si>
  <si>
    <t>PIB Índice (*)</t>
  </si>
  <si>
    <t>PIB % (*)</t>
  </si>
  <si>
    <t>Componentes de la variación de la demanda peninsular</t>
  </si>
  <si>
    <t>% Variación año anterior</t>
  </si>
  <si>
    <t>Efectos</t>
  </si>
  <si>
    <t>Año</t>
  </si>
  <si>
    <t>Demanda bc</t>
  </si>
  <si>
    <t>Corregida</t>
  </si>
  <si>
    <t>Mes</t>
  </si>
  <si>
    <t>Móvil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</si>
  <si>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</si>
  <si>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</si>
  <si>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</si>
  <si>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</si>
  <si>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</si>
  <si>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</si>
  <si>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</si>
  <si>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</si>
  <si>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</si>
  <si>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</si>
  <si>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</si>
  <si>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</si>
  <si>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Evolución mensual de las temperturas máximas</t>
  </si>
  <si>
    <t>Temperatura Máxima</t>
  </si>
  <si>
    <t>Datos para</t>
  </si>
  <si>
    <t>Día</t>
  </si>
  <si>
    <t>Desviación Típica</t>
  </si>
  <si>
    <t>Media 1989-2013</t>
  </si>
  <si>
    <t>Gráfico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</si>
  <si>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</si>
  <si>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</si>
  <si>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</si>
  <si>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</si>
  <si>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</si>
  <si>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</si>
  <si>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</si>
  <si>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</si>
  <si>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</si>
  <si>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</si>
  <si>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</si>
  <si>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dic-15</t>
  </si>
  <si>
    <t>Evolución anual del IRE</t>
  </si>
  <si>
    <t>General</t>
  </si>
  <si>
    <t>Industria</t>
  </si>
  <si>
    <t>Servicios</t>
  </si>
  <si>
    <t>Otros</t>
  </si>
  <si>
    <t>%</t>
  </si>
  <si>
    <t>% Efectos</t>
  </si>
  <si>
    <t>Corregido</t>
  </si>
  <si>
    <t>Año móvil</t>
  </si>
  <si>
    <t>Andalucía</t>
  </si>
  <si>
    <t>Aragón</t>
  </si>
  <si>
    <t>Asturias</t>
  </si>
  <si>
    <t>Islas Baleares</t>
  </si>
  <si>
    <t>Comunidad Valenciana</t>
  </si>
  <si>
    <t>Islas Canarias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</si>
  <si>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</si>
  <si>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</si>
  <si>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</si>
  <si>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</si>
  <si>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</si>
  <si>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</si>
  <si>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</si>
  <si>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</si>
  <si>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</si>
  <si>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</si>
  <si>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</si>
  <si>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% Año Ant.</t>
  </si>
  <si>
    <t>GWh</t>
  </si>
  <si>
    <t>04/02/2015  19:56:00 h</t>
  </si>
  <si>
    <t>4 febrero (19.56 h)</t>
  </si>
  <si>
    <t>Verano</t>
  </si>
  <si>
    <t>Invierno</t>
  </si>
  <si>
    <t>Máximos de potencia instantánea</t>
  </si>
  <si>
    <t>IRE-Servicios</t>
  </si>
  <si>
    <t>IRE-Industria</t>
  </si>
  <si>
    <t>Demanda total bc</t>
  </si>
  <si>
    <t>Canarias</t>
  </si>
  <si>
    <t>MWh</t>
  </si>
  <si>
    <t>Baleares</t>
  </si>
  <si>
    <t>SEIE</t>
  </si>
  <si>
    <t>Demanda diaria (MWh)</t>
  </si>
  <si>
    <t>Demanda de energía eléctrica</t>
  </si>
  <si>
    <t xml:space="preserve">Evolución mensual del IRE corregido </t>
  </si>
  <si>
    <r>
      <t>D</t>
    </r>
    <r>
      <rPr>
        <b/>
        <sz val="8"/>
        <color theme="0"/>
        <rFont val="Arial"/>
        <family val="2"/>
      </rPr>
      <t xml:space="preserve"> Demanda</t>
    </r>
  </si>
  <si>
    <t>Castilla y León</t>
  </si>
  <si>
    <t>Castilla - La Mancha</t>
  </si>
  <si>
    <t>Comunidad Autónoma</t>
  </si>
  <si>
    <t xml:space="preserve">%  </t>
  </si>
  <si>
    <t xml:space="preserve">Bruto  </t>
  </si>
  <si>
    <t xml:space="preserve"> Enero a Mayo y Octubre a Diciembre</t>
  </si>
  <si>
    <t xml:space="preserve"> Junio a Septiembre</t>
  </si>
  <si>
    <t xml:space="preserve">                          MW</t>
  </si>
  <si>
    <t xml:space="preserve">                % Año anterior</t>
  </si>
  <si>
    <t xml:space="preserve">                                         Temperatura media mensual</t>
  </si>
  <si>
    <t>Evolución anual del IRE (%)</t>
  </si>
  <si>
    <t>Evolución IRE Corregido. % Año anterior</t>
  </si>
  <si>
    <r>
      <t xml:space="preserve"> </t>
    </r>
    <r>
      <rPr>
        <sz val="8"/>
        <color theme="0"/>
        <rFont val="Symbol"/>
        <family val="1"/>
        <charset val="2"/>
      </rPr>
      <t>D</t>
    </r>
    <r>
      <rPr>
        <sz val="8"/>
        <color theme="0"/>
        <rFont val="Arial"/>
        <family val="2"/>
      </rPr>
      <t xml:space="preserve"> Por actividad económica</t>
    </r>
  </si>
  <si>
    <r>
      <t>D</t>
    </r>
    <r>
      <rPr>
        <sz val="8"/>
        <color theme="0"/>
        <rFont val="Arial"/>
        <family val="2"/>
      </rPr>
      <t xml:space="preserve"> Demanda</t>
    </r>
  </si>
  <si>
    <t>Baja tensión p&lt;=10kW</t>
  </si>
  <si>
    <t>Hora</t>
  </si>
  <si>
    <t>CCAA</t>
  </si>
  <si>
    <t>Poblaciones</t>
  </si>
  <si>
    <t>Potencia térmica renovable</t>
  </si>
  <si>
    <t>Andalucía2</t>
  </si>
  <si>
    <t>Aragón2</t>
  </si>
  <si>
    <t>Asturias2</t>
  </si>
  <si>
    <t>Islas Baleares2</t>
  </si>
  <si>
    <t>Comunidad Valenciana2</t>
  </si>
  <si>
    <t>C. Valenciana</t>
  </si>
  <si>
    <t>Islas Canarias2</t>
  </si>
  <si>
    <t>Cantabria2</t>
  </si>
  <si>
    <t>Castilla La-Mancha</t>
  </si>
  <si>
    <t>Castilla La-Mancha2</t>
  </si>
  <si>
    <t>Castilla-La Mancha</t>
  </si>
  <si>
    <t>Castilla León</t>
  </si>
  <si>
    <t>Castilla León2</t>
  </si>
  <si>
    <t>Cataluña2</t>
  </si>
  <si>
    <t>Ceuta2</t>
  </si>
  <si>
    <t>Extremadura2</t>
  </si>
  <si>
    <t>Galicia2</t>
  </si>
  <si>
    <t>La Rioja2</t>
  </si>
  <si>
    <t>Madrid2</t>
  </si>
  <si>
    <t>Melilla2</t>
  </si>
  <si>
    <t>Murcia2</t>
  </si>
  <si>
    <t>Navarra2</t>
  </si>
  <si>
    <t>País Vasco2</t>
  </si>
  <si>
    <t>Máximo</t>
  </si>
  <si>
    <t>Mínimo</t>
  </si>
  <si>
    <t>(GWh)</t>
  </si>
  <si>
    <t>Curvas de carga de los días de máxima demanda horaria peninsular</t>
  </si>
  <si>
    <t>(MWh)</t>
  </si>
  <si>
    <t>(MW)</t>
  </si>
  <si>
    <t>Enero-2016</t>
  </si>
  <si>
    <t>6 septiembre (13.32 h)</t>
  </si>
  <si>
    <t>17 febrero (20-21 h)</t>
  </si>
  <si>
    <t>6 septiembre (13-14 h)</t>
  </si>
  <si>
    <t>6 septiembre</t>
  </si>
  <si>
    <t>Evolución mensual de las temperaturas. Media mensual de las temperturas máximas</t>
  </si>
  <si>
    <t>Media de temperaturas máximas diarias en el período 1989-2013</t>
  </si>
  <si>
    <t>Media histórica</t>
  </si>
  <si>
    <t>Evolución mensual de las temperaturas. Media mensual de las temperturas máximas.</t>
  </si>
  <si>
    <t>(2016) 6 septiembre</t>
  </si>
  <si>
    <t>3 agosto</t>
  </si>
  <si>
    <t>TWh</t>
  </si>
  <si>
    <t>Elasticidad</t>
  </si>
  <si>
    <t>Bruta</t>
  </si>
  <si>
    <t>Enero-2017</t>
  </si>
  <si>
    <t>Diferencia s/ máximo histórico</t>
  </si>
  <si>
    <t>18 enero  (20-21h)</t>
  </si>
  <si>
    <t>13 julio  (13-14h)</t>
  </si>
  <si>
    <t>IRE-Otros</t>
  </si>
  <si>
    <t>Resto (Pequeño comercio y servicios)</t>
  </si>
  <si>
    <t>Pérdidas</t>
  </si>
  <si>
    <t>Año Ant.</t>
  </si>
  <si>
    <t>Año Act.</t>
  </si>
  <si>
    <t>(2017) 18 enero</t>
  </si>
  <si>
    <t>18 enero (19.50 h)</t>
  </si>
  <si>
    <t>Evolución de la demanda eléctrica peninsular en b.c. en los últimos 10 años</t>
  </si>
  <si>
    <t>Variación anual de la demanda eléctrica peninsular y PIB</t>
  </si>
  <si>
    <t>(1) PIB: Fuente INE</t>
  </si>
  <si>
    <t>Componentes de la variación anual de la demanda eléctrica peninsular</t>
  </si>
  <si>
    <t>Distribución mensual de la demanda eléctrica peninsular en b.c.</t>
  </si>
  <si>
    <t>Evolución mensual de la demanda de eléctrica peninsular en b.c.</t>
  </si>
  <si>
    <t>Evolución de las temperaturas máximas diarias comparado con la media histórica</t>
  </si>
  <si>
    <t>Fuente: AEMET y elaboración propia</t>
  </si>
  <si>
    <t>Demanda eléctrica por por comunidades autónomas y variación respecto al año anterior</t>
  </si>
  <si>
    <t>Potencia máxima instantánea peninsular</t>
  </si>
  <si>
    <t>Máximos anuales de potencia instantánea peninsular</t>
  </si>
  <si>
    <t>Variación anual del IRE</t>
  </si>
  <si>
    <t>Variación mensual del IRE corregido</t>
  </si>
  <si>
    <t>(% año móvil)</t>
  </si>
  <si>
    <t>Perfiles horarios aplicados a la tarifa general de baja tensión con potencia contratada menor o igual a 10 kW</t>
  </si>
  <si>
    <t>Sistemas no peninsulares
Distribución mensual de la demanda de eléctrica</t>
  </si>
  <si>
    <t>Demanda anual de la demanda eléctrica por sistemas</t>
  </si>
  <si>
    <t xml:space="preserve">Demanda mensual de eléctrica por sistemas </t>
  </si>
  <si>
    <t>Demanda eléctrica máxima horaria y diaria por sistemas</t>
  </si>
  <si>
    <t>18 febrero</t>
  </si>
  <si>
    <t>Enero-2018</t>
  </si>
  <si>
    <t xml:space="preserve">Evolución de la variación anual de la demanda eléctrica peninsular en b.c. </t>
  </si>
  <si>
    <t>(2018) 8 febrero</t>
  </si>
  <si>
    <t>9 febrero</t>
  </si>
  <si>
    <t>23 enero (20-21 h)</t>
  </si>
  <si>
    <t>28 junio (13-14 h)</t>
  </si>
  <si>
    <t>27 junio</t>
  </si>
  <si>
    <t>3 septiembre</t>
  </si>
  <si>
    <t>6 febrero</t>
  </si>
  <si>
    <t>8 febrero (20-21 h)</t>
  </si>
  <si>
    <t>8 de febrero</t>
  </si>
  <si>
    <t>7 julio (13-14 h)</t>
  </si>
  <si>
    <t>7 julio</t>
  </si>
  <si>
    <t>13 julio</t>
  </si>
  <si>
    <t>3 agosto (13-14 h)</t>
  </si>
  <si>
    <t>06/09/2016 13:22:00 h</t>
  </si>
  <si>
    <t>8/02/2018 20:24:00 h</t>
  </si>
  <si>
    <t>18/01/2017 19:50:00 h</t>
  </si>
  <si>
    <t>8 febrero (20.24 h)</t>
  </si>
  <si>
    <t>Otras activ.</t>
  </si>
  <si>
    <t>Peso 2010</t>
  </si>
  <si>
    <t>Bruto</t>
  </si>
  <si>
    <t>Datos brutos</t>
  </si>
  <si>
    <t>Datos corregidos de laboralidad</t>
  </si>
  <si>
    <t>Corregidos de laboralidad y temperatura</t>
  </si>
  <si>
    <t>Total 1y2</t>
  </si>
  <si>
    <t>Total 3-5</t>
  </si>
  <si>
    <t>% Pérdidas</t>
  </si>
  <si>
    <t>Sistemas no peninsulares
Variación anual de la demanda eléctrica</t>
  </si>
  <si>
    <t>Diferencia</t>
  </si>
  <si>
    <t>Inv-Ver</t>
  </si>
  <si>
    <t>Enero-2019</t>
  </si>
  <si>
    <t>(2019) 10 enero</t>
  </si>
  <si>
    <t>11 enero</t>
  </si>
  <si>
    <t>10 enero  (20-21h)</t>
  </si>
  <si>
    <t>24 julio  (13-14h)</t>
  </si>
  <si>
    <t>24 julio</t>
  </si>
  <si>
    <t>23 enero (20-21h)</t>
  </si>
  <si>
    <t>22 enero</t>
  </si>
  <si>
    <t>Máx. Hist.</t>
  </si>
  <si>
    <t>22 enero (20.08 h)</t>
  </si>
  <si>
    <t>22/01/2019 20:08:00 h</t>
  </si>
  <si>
    <t>Informe 2020</t>
  </si>
  <si>
    <t>Variación mensual de la demanda eléctrica peninsular corregida en 2020</t>
  </si>
  <si>
    <t>Enero-2020</t>
  </si>
  <si>
    <t>Componentes de la variación de la demanda eléctrica mensual peninsular 2020</t>
  </si>
  <si>
    <t>(2020) 20 enero</t>
  </si>
  <si>
    <t>20 enero  (20-21h)</t>
  </si>
  <si>
    <t>21 enero</t>
  </si>
  <si>
    <t>30 julio  (13-14h)</t>
  </si>
  <si>
    <t>30 julio</t>
  </si>
  <si>
    <t>20/01/2020 20:22:00 h</t>
  </si>
  <si>
    <t>20 enero (20.22 h)</t>
  </si>
  <si>
    <t>IRE: Descomposición de la variación en 2020</t>
  </si>
  <si>
    <t>Descomposición de la máxima demanda eléctrica horaria 2020- 20 enero</t>
  </si>
  <si>
    <t>Descomposición de la demanda del 20/01/2020</t>
  </si>
  <si>
    <t>Descomposición de la demanda del 30/07/2020</t>
  </si>
  <si>
    <t>No Identificados</t>
  </si>
  <si>
    <t>Total sin 2A</t>
  </si>
  <si>
    <t>Descomposición de la máxima demanda eléctrica horaria de verano en 2020- 30 de julio</t>
  </si>
  <si>
    <t>31 julio (13-14h)</t>
  </si>
  <si>
    <t>13 enero</t>
  </si>
  <si>
    <t>31 julio</t>
  </si>
  <si>
    <t>27 agosto (13-14h)</t>
  </si>
  <si>
    <t>27 agosto</t>
  </si>
  <si>
    <t>21 enero (21-22h)</t>
  </si>
  <si>
    <t>11 agosto (13-14h)</t>
  </si>
  <si>
    <t>25 agosto</t>
  </si>
  <si>
    <t>5 agosto (13-14h)</t>
  </si>
  <si>
    <t>19 enero</t>
  </si>
  <si>
    <t>Información elaborada con datos a 11/04/2021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</si>
</sst>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-* #,##0.00\ _€_-;\-* #,##0.00\ _€_-;_-* &quot;-&quot;??\ _€_-;_-@_-"/>
    <numFmt numFmtId="165" formatCode="0_)"/>
    <numFmt numFmtId="166" formatCode="0E+00_)"/>
    <numFmt numFmtId="167" formatCode="0.0"/>
    <numFmt numFmtId="168" formatCode="0.00_)"/>
    <numFmt numFmtId="169" formatCode="#,##0.0"/>
    <numFmt numFmtId="170" formatCode="0.00\ "/>
    <numFmt numFmtId="171" formatCode="0.0_)"/>
    <numFmt numFmtId="172" formatCode="0.0\ "/>
    <numFmt numFmtId="173" formatCode="0.0000"/>
    <numFmt numFmtId="174" formatCode="0.0\ \ \ \ _)"/>
    <numFmt numFmtId="175" formatCode="dd\ mmmm"/>
    <numFmt numFmtId="176" formatCode="dd/mm/yy;@"/>
    <numFmt numFmtId="177" formatCode="#,##0.00[$€];[Red]\-#,##0.00[$€]"/>
    <numFmt numFmtId="178" formatCode="[$-C0A]mmm\-yy;@"/>
    <numFmt numFmtId="179" formatCode="0.0%"/>
    <numFmt numFmtId="180" formatCode="#,##0;\(#,##0\)"/>
    <numFmt numFmtId="181" formatCode="0.0\ _)"/>
    <numFmt numFmtId="182" formatCode="_-* #,##0\ _€_-;\-* #,##0\ _€_-;_-* &quot;-&quot;??\ _€_-;_-@_-"/>
    <numFmt numFmtId="183" formatCode="0.000"/>
    <numFmt numFmtId="184" formatCode="#,##0.000"/>
    <numFmt numFmtId="185" formatCode="#,##0.0000"/>
  </numFmts>
  <fonts count="80">
    <font>
      <sz val="10"/>
      <name val="Geneva"/>
    </font>
    <font>
      <sz val="10"/>
      <name val="Geneva"/>
      <family val="2"/>
    </font>
    <font>
      <sz val="9"/>
      <name val="Avant Garde"/>
    </font>
    <font>
      <sz val="10"/>
      <color indexed="56"/>
      <name val="Genev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32"/>
      <name val="Arial"/>
      <family val="2"/>
    </font>
    <font>
      <b/>
      <sz val="8"/>
      <color indexed="32"/>
      <name val="Arial"/>
      <family val="2"/>
    </font>
    <font>
      <sz val="8"/>
      <color indexed="8"/>
      <name val="Arial"/>
      <family val="2"/>
    </font>
    <font>
      <sz val="10"/>
      <color indexed="8"/>
      <name val="Geneva"/>
      <family val="2"/>
    </font>
    <font>
      <sz val="9"/>
      <color indexed="8"/>
      <name val="Avant Garde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56"/>
      <name val="Arial"/>
      <family val="2"/>
    </font>
    <font>
      <sz val="8"/>
      <color indexed="9"/>
      <name val="Arial"/>
      <family val="2"/>
    </font>
    <font>
      <sz val="8"/>
      <color indexed="8"/>
      <name val="Symbol"/>
      <family val="1"/>
      <charset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Geneva"/>
      <family val="2"/>
    </font>
    <font>
      <b/>
      <sz val="8"/>
      <color indexed="8"/>
      <name val="Symbol"/>
      <family val="1"/>
      <charset val="2"/>
    </font>
    <font>
      <sz val="9"/>
      <name val="Verdana"/>
      <family val="2"/>
    </font>
    <font>
      <sz val="9"/>
      <color indexed="81"/>
      <name val="Tahoma"/>
      <family val="2"/>
    </font>
    <font>
      <sz val="8"/>
      <color theme="0"/>
      <name val="Arial"/>
      <family val="2"/>
    </font>
    <font>
      <sz val="8"/>
      <color rgb="FF004563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Geneva"/>
      <family val="2"/>
    </font>
    <font>
      <b/>
      <sz val="10"/>
      <color rgb="FFC00000"/>
      <name val="Geneva"/>
    </font>
    <font>
      <sz val="10"/>
      <color rgb="FFC00000"/>
      <name val="Genev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rgb="FFFFFFFF"/>
      <name val="Verdana"/>
      <family val="2"/>
    </font>
    <font>
      <b/>
      <sz val="10"/>
      <color theme="0"/>
      <name val="Geneva"/>
    </font>
    <font>
      <b/>
      <sz val="8"/>
      <color theme="0"/>
      <name val="Arial"/>
      <family val="2"/>
    </font>
    <font>
      <b/>
      <sz val="8"/>
      <color theme="0"/>
      <name val="Symbol"/>
      <family val="1"/>
      <charset val="2"/>
    </font>
    <font>
      <b/>
      <sz val="8"/>
      <color rgb="FF004563"/>
      <name val="Arial"/>
      <family val="2"/>
    </font>
    <font>
      <sz val="10"/>
      <color theme="0"/>
      <name val="Geneva"/>
    </font>
    <font>
      <i/>
      <sz val="8"/>
      <color rgb="FF004563"/>
      <name val="Arial"/>
      <family val="2"/>
    </font>
    <font>
      <sz val="8"/>
      <color rgb="FF004563"/>
      <name val="Geneva"/>
    </font>
    <font>
      <b/>
      <sz val="8"/>
      <color rgb="FF004563"/>
      <name val="Geneva"/>
    </font>
    <font>
      <sz val="11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Symbol"/>
      <family val="1"/>
      <charset val="2"/>
    </font>
    <font>
      <sz val="10"/>
      <color rgb="FF004563"/>
      <name val="Geneva"/>
    </font>
    <font>
      <sz val="10"/>
      <color theme="0"/>
      <name val="Geneva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Geneva"/>
    </font>
    <font>
      <sz val="8"/>
      <name val="Calibri"/>
      <family val="2"/>
    </font>
    <font>
      <sz val="10"/>
      <name val="Geneva"/>
    </font>
    <font>
      <sz val="10"/>
      <color rgb="FFFF0000"/>
      <name val="Geneva"/>
    </font>
    <font>
      <b/>
      <sz val="8"/>
      <color rgb="FFFF0000"/>
      <name val="Arial"/>
      <family val="2"/>
    </font>
    <font>
      <sz val="8"/>
      <name val="Geneva"/>
    </font>
    <font>
      <sz val="9"/>
      <color theme="0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color indexed="81"/>
      <name val="Tahoma"/>
      <family val="2"/>
    </font>
    <font>
      <b/>
      <sz val="10"/>
      <color theme="0"/>
      <name val="Verdana"/>
      <family val="2"/>
    </font>
    <font>
      <sz val="10"/>
      <name val="MS Sans Serif"/>
    </font>
    <font>
      <sz val="10"/>
      <name val="Arial"/>
      <family val="2"/>
      <charset val="1"/>
    </font>
    <font>
      <u/>
      <sz val="10"/>
      <color theme="10"/>
      <name val="MS Sans Serif"/>
    </font>
    <font>
      <sz val="8"/>
      <name val="Cambria"/>
      <family val="1"/>
    </font>
    <font>
      <b/>
      <sz val="8"/>
      <name val="Cambria"/>
      <family val="1"/>
    </font>
    <font>
      <sz val="10"/>
      <name val="Cambria"/>
      <family val="1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C8EC14"/>
        <bgColor indexed="64"/>
      </patternFill>
    </fill>
    <fill>
      <patternFill patternType="solid">
        <fgColor rgb="FF8D369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/>
      </right>
      <top/>
      <bottom style="thin">
        <color theme="0" tint="-0.34998626667073579"/>
      </bottom>
      <diagonal/>
    </border>
    <border>
      <left/>
      <right style="medium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6">
    <xf numFmtId="165" fontId="0" fillId="0" borderId="0"/>
    <xf numFmtId="177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/>
    <xf numFmtId="0" fontId="36" fillId="0" borderId="0"/>
    <xf numFmtId="0" fontId="39" fillId="0" borderId="0"/>
    <xf numFmtId="0" fontId="4" fillId="0" borderId="0"/>
    <xf numFmtId="0" fontId="4" fillId="0" borderId="0"/>
    <xf numFmtId="0" fontId="56" fillId="9" borderId="0" applyNumberFormat="0" applyBorder="0" applyAlignment="0" applyProtection="0"/>
    <xf numFmtId="9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61" fillId="0" borderId="0"/>
    <xf numFmtId="0" fontId="70" fillId="0" borderId="0"/>
    <xf numFmtId="0" fontId="71" fillId="0" borderId="0"/>
    <xf numFmtId="0" fontId="72" fillId="0" borderId="0" applyNumberFormat="0" applyFill="0" applyBorder="0" applyAlignment="0" applyProtection="0"/>
  </cellStyleXfs>
  <cellXfs count="423">
    <xf numFmtId="165" fontId="0" fillId="0" borderId="0" xfId="0"/>
    <xf numFmtId="165" fontId="0" fillId="0" borderId="0" xfId="0" applyFill="1" applyProtection="1"/>
    <xf numFmtId="165" fontId="3" fillId="0" borderId="0" xfId="0" applyFont="1" applyFill="1" applyBorder="1" applyProtection="1"/>
    <xf numFmtId="165" fontId="10" fillId="0" borderId="0" xfId="0" applyFont="1" applyFill="1" applyBorder="1" applyProtection="1"/>
    <xf numFmtId="165" fontId="12" fillId="0" borderId="0" xfId="0" applyFont="1" applyFill="1" applyBorder="1" applyAlignment="1" applyProtection="1"/>
    <xf numFmtId="165" fontId="14" fillId="0" borderId="0" xfId="0" applyFont="1" applyFill="1" applyBorder="1" applyAlignment="1" applyProtection="1"/>
    <xf numFmtId="165" fontId="14" fillId="0" borderId="0" xfId="0" applyFont="1" applyFill="1" applyBorder="1" applyAlignment="1" applyProtection="1">
      <alignment horizontal="left" vertical="center" indent="1"/>
    </xf>
    <xf numFmtId="165" fontId="3" fillId="0" borderId="0" xfId="0" applyFont="1" applyFill="1" applyBorder="1" applyAlignment="1" applyProtection="1">
      <alignment horizontal="left" indent="1"/>
    </xf>
    <xf numFmtId="165" fontId="12" fillId="0" borderId="0" xfId="0" applyFont="1" applyFill="1" applyAlignment="1" applyProtection="1">
      <alignment horizontal="right"/>
    </xf>
    <xf numFmtId="165" fontId="14" fillId="0" borderId="0" xfId="0" applyFont="1" applyFill="1" applyBorder="1" applyAlignment="1" applyProtection="1">
      <alignment horizontal="left"/>
    </xf>
    <xf numFmtId="165" fontId="1" fillId="0" borderId="0" xfId="0" applyFont="1" applyFill="1" applyProtection="1"/>
    <xf numFmtId="165" fontId="14" fillId="0" borderId="0" xfId="0" applyFont="1" applyFill="1" applyBorder="1" applyAlignment="1" applyProtection="1">
      <alignment horizontal="right" vertical="center"/>
    </xf>
    <xf numFmtId="165" fontId="3" fillId="2" borderId="0" xfId="0" applyFont="1" applyFill="1" applyBorder="1" applyAlignment="1" applyProtection="1">
      <alignment horizontal="left" indent="1"/>
    </xf>
    <xf numFmtId="165" fontId="16" fillId="0" borderId="0" xfId="0" applyFont="1" applyFill="1" applyBorder="1" applyAlignment="1" applyProtection="1">
      <alignment horizontal="right"/>
    </xf>
    <xf numFmtId="165" fontId="14" fillId="2" borderId="0" xfId="0" applyFont="1" applyFill="1" applyBorder="1" applyAlignment="1" applyProtection="1">
      <alignment horizontal="left"/>
    </xf>
    <xf numFmtId="165" fontId="10" fillId="0" borderId="0" xfId="0" applyFont="1" applyFill="1" applyProtection="1"/>
    <xf numFmtId="165" fontId="2" fillId="0" borderId="0" xfId="0" applyFont="1" applyFill="1" applyProtection="1"/>
    <xf numFmtId="165" fontId="11" fillId="0" borderId="0" xfId="0" applyFont="1" applyFill="1" applyProtection="1"/>
    <xf numFmtId="2" fontId="7" fillId="0" borderId="0" xfId="0" applyNumberFormat="1" applyFont="1" applyFill="1" applyBorder="1" applyAlignment="1" applyProtection="1">
      <alignment horizontal="right"/>
    </xf>
    <xf numFmtId="165" fontId="7" fillId="0" borderId="0" xfId="0" applyFont="1" applyFill="1" applyBorder="1" applyProtection="1"/>
    <xf numFmtId="165" fontId="9" fillId="0" borderId="0" xfId="0" applyFont="1" applyFill="1" applyBorder="1" applyProtection="1"/>
    <xf numFmtId="3" fontId="9" fillId="0" borderId="0" xfId="0" applyNumberFormat="1" applyFont="1" applyFill="1" applyBorder="1" applyProtection="1"/>
    <xf numFmtId="165" fontId="18" fillId="0" borderId="0" xfId="0" applyFont="1" applyFill="1" applyBorder="1" applyProtection="1"/>
    <xf numFmtId="165" fontId="19" fillId="0" borderId="0" xfId="0" applyFont="1" applyFill="1" applyBorder="1" applyProtection="1"/>
    <xf numFmtId="165" fontId="6" fillId="0" borderId="0" xfId="0" applyFont="1" applyFill="1" applyBorder="1" applyProtection="1"/>
    <xf numFmtId="165" fontId="14" fillId="0" borderId="0" xfId="0" applyFont="1" applyFill="1" applyBorder="1" applyAlignment="1" applyProtection="1">
      <alignment horizontal="right"/>
    </xf>
    <xf numFmtId="170" fontId="8" fillId="0" borderId="0" xfId="0" applyNumberFormat="1" applyFont="1" applyFill="1" applyBorder="1" applyAlignment="1" applyProtection="1">
      <alignment horizontal="centerContinuous"/>
    </xf>
    <xf numFmtId="165" fontId="9" fillId="0" borderId="1" xfId="0" applyFont="1" applyFill="1" applyBorder="1" applyProtection="1"/>
    <xf numFmtId="2" fontId="7" fillId="0" borderId="1" xfId="0" applyNumberFormat="1" applyFont="1" applyFill="1" applyBorder="1" applyProtection="1"/>
    <xf numFmtId="2" fontId="7" fillId="0" borderId="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Protection="1"/>
    <xf numFmtId="165" fontId="14" fillId="0" borderId="1" xfId="0" applyFont="1" applyFill="1" applyBorder="1" applyProtection="1"/>
    <xf numFmtId="165" fontId="14" fillId="0" borderId="0" xfId="0" applyFont="1" applyFill="1" applyBorder="1" applyAlignment="1" applyProtection="1">
      <alignment horizontal="left" vertical="center"/>
    </xf>
    <xf numFmtId="165" fontId="4" fillId="0" borderId="0" xfId="0" applyFont="1" applyFill="1" applyBorder="1" applyProtection="1"/>
    <xf numFmtId="165" fontId="5" fillId="0" borderId="0" xfId="0" applyFont="1" applyFill="1" applyBorder="1" applyProtection="1"/>
    <xf numFmtId="165" fontId="13" fillId="3" borderId="0" xfId="0" applyFont="1" applyFill="1" applyBorder="1" applyProtection="1"/>
    <xf numFmtId="165" fontId="13" fillId="3" borderId="1" xfId="0" applyFont="1" applyFill="1" applyBorder="1" applyAlignment="1" applyProtection="1">
      <alignment horizontal="centerContinuous"/>
    </xf>
    <xf numFmtId="165" fontId="13" fillId="3" borderId="0" xfId="0" applyFont="1" applyFill="1" applyBorder="1" applyAlignment="1" applyProtection="1">
      <alignment horizontal="centerContinuous"/>
    </xf>
    <xf numFmtId="165" fontId="13" fillId="3" borderId="1" xfId="0" applyFont="1" applyFill="1" applyBorder="1" applyAlignment="1" applyProtection="1">
      <alignment horizontal="left"/>
    </xf>
    <xf numFmtId="165" fontId="13" fillId="3" borderId="1" xfId="0" applyFont="1" applyFill="1" applyBorder="1" applyAlignment="1" applyProtection="1">
      <alignment horizontal="right"/>
    </xf>
    <xf numFmtId="165" fontId="13" fillId="0" borderId="0" xfId="0" applyFont="1" applyFill="1" applyBorder="1" applyAlignment="1" applyProtection="1">
      <alignment horizontal="centerContinuous"/>
    </xf>
    <xf numFmtId="14" fontId="9" fillId="0" borderId="0" xfId="0" applyNumberFormat="1" applyFont="1" applyFill="1" applyBorder="1" applyAlignment="1" applyProtection="1">
      <alignment horizontal="left"/>
    </xf>
    <xf numFmtId="168" fontId="21" fillId="0" borderId="0" xfId="0" applyNumberFormat="1" applyFont="1" applyFill="1" applyBorder="1" applyProtection="1"/>
    <xf numFmtId="173" fontId="5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38" fontId="9" fillId="0" borderId="0" xfId="3" applyFont="1" applyFill="1" applyBorder="1" applyProtection="1"/>
    <xf numFmtId="0" fontId="12" fillId="0" borderId="0" xfId="4" applyFont="1" applyFill="1" applyAlignment="1" applyProtection="1">
      <alignment horizontal="right"/>
    </xf>
    <xf numFmtId="165" fontId="22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Protection="1"/>
    <xf numFmtId="165" fontId="21" fillId="0" borderId="0" xfId="0" applyFont="1" applyFill="1" applyBorder="1" applyProtection="1"/>
    <xf numFmtId="165" fontId="9" fillId="0" borderId="0" xfId="0" applyFont="1" applyFill="1" applyBorder="1" applyAlignment="1" applyProtection="1">
      <alignment horizontal="left" vertical="center"/>
    </xf>
    <xf numFmtId="165" fontId="9" fillId="0" borderId="0" xfId="0" applyFont="1" applyFill="1" applyBorder="1" applyAlignment="1" applyProtection="1">
      <alignment horizontal="left" vertical="center" indent="1"/>
    </xf>
    <xf numFmtId="165" fontId="24" fillId="0" borderId="0" xfId="0" applyFont="1" applyFill="1" applyBorder="1" applyProtection="1"/>
    <xf numFmtId="171" fontId="21" fillId="0" borderId="0" xfId="0" quotePrefix="1" applyNumberFormat="1" applyFont="1" applyFill="1" applyBorder="1" applyAlignment="1" applyProtection="1">
      <alignment horizontal="right"/>
    </xf>
    <xf numFmtId="171" fontId="21" fillId="0" borderId="0" xfId="0" applyNumberFormat="1" applyFont="1" applyFill="1" applyBorder="1" applyProtection="1"/>
    <xf numFmtId="165" fontId="21" fillId="0" borderId="0" xfId="0" quotePrefix="1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Protection="1"/>
    <xf numFmtId="171" fontId="24" fillId="0" borderId="0" xfId="0" applyNumberFormat="1" applyFont="1" applyFill="1" applyBorder="1" applyProtection="1"/>
    <xf numFmtId="176" fontId="9" fillId="0" borderId="0" xfId="0" applyNumberFormat="1" applyFont="1" applyFill="1" applyBorder="1" applyProtection="1"/>
    <xf numFmtId="16" fontId="0" fillId="0" borderId="0" xfId="0" applyNumberFormat="1"/>
    <xf numFmtId="3" fontId="0" fillId="0" borderId="0" xfId="0" applyNumberFormat="1"/>
    <xf numFmtId="165" fontId="25" fillId="0" borderId="0" xfId="0" applyFont="1" applyFill="1" applyBorder="1" applyProtection="1"/>
    <xf numFmtId="2" fontId="14" fillId="0" borderId="1" xfId="0" applyNumberFormat="1" applyFont="1" applyFill="1" applyBorder="1" applyProtection="1"/>
    <xf numFmtId="2" fontId="14" fillId="0" borderId="0" xfId="0" applyNumberFormat="1" applyFont="1" applyFill="1" applyBorder="1" applyProtection="1"/>
    <xf numFmtId="171" fontId="5" fillId="0" borderId="0" xfId="0" applyNumberFormat="1" applyFont="1" applyFill="1" applyBorder="1" applyProtection="1"/>
    <xf numFmtId="168" fontId="6" fillId="0" borderId="0" xfId="0" applyNumberFormat="1" applyFont="1" applyFill="1" applyBorder="1" applyProtection="1"/>
    <xf numFmtId="169" fontId="27" fillId="0" borderId="0" xfId="0" applyNumberFormat="1" applyFont="1" applyFill="1" applyBorder="1" applyAlignment="1">
      <alignment horizontal="right" vertical="center"/>
    </xf>
    <xf numFmtId="170" fontId="7" fillId="0" borderId="0" xfId="0" applyNumberFormat="1" applyFont="1" applyFill="1" applyBorder="1" applyProtection="1"/>
    <xf numFmtId="165" fontId="29" fillId="0" borderId="0" xfId="0" applyFont="1" applyFill="1" applyBorder="1" applyProtection="1"/>
    <xf numFmtId="4" fontId="9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165" fontId="31" fillId="0" borderId="0" xfId="0" applyFont="1" applyFill="1" applyBorder="1" applyProtection="1"/>
    <xf numFmtId="167" fontId="32" fillId="0" borderId="0" xfId="0" applyNumberFormat="1" applyFont="1" applyFill="1" applyBorder="1" applyAlignment="1">
      <alignment horizontal="right" vertical="center"/>
    </xf>
    <xf numFmtId="165" fontId="33" fillId="0" borderId="0" xfId="0" applyFont="1" applyFill="1" applyBorder="1" applyProtection="1"/>
    <xf numFmtId="168" fontId="31" fillId="0" borderId="0" xfId="0" applyNumberFormat="1" applyFont="1" applyFill="1" applyBorder="1" applyProtection="1"/>
    <xf numFmtId="165" fontId="12" fillId="0" borderId="0" xfId="0" applyFont="1" applyFill="1" applyAlignment="1" applyProtection="1">
      <alignment horizontal="right"/>
    </xf>
    <xf numFmtId="165" fontId="0" fillId="0" borderId="0" xfId="0" applyFill="1"/>
    <xf numFmtId="165" fontId="35" fillId="0" borderId="0" xfId="0" applyFont="1" applyFill="1" applyBorder="1" applyProtection="1"/>
    <xf numFmtId="0" fontId="36" fillId="0" borderId="0" xfId="5"/>
    <xf numFmtId="167" fontId="36" fillId="0" borderId="0" xfId="5" applyNumberFormat="1"/>
    <xf numFmtId="0" fontId="37" fillId="0" borderId="0" xfId="5" applyFont="1" applyBorder="1" applyAlignment="1">
      <alignment horizontal="center"/>
    </xf>
    <xf numFmtId="0" fontId="36" fillId="0" borderId="0" xfId="5" applyBorder="1" applyAlignment="1">
      <alignment horizontal="center"/>
    </xf>
    <xf numFmtId="0" fontId="37" fillId="0" borderId="0" xfId="5" applyFont="1" applyBorder="1" applyAlignment="1">
      <alignment horizontal="right"/>
    </xf>
    <xf numFmtId="173" fontId="38" fillId="0" borderId="0" xfId="5" applyNumberFormat="1" applyFont="1" applyBorder="1"/>
    <xf numFmtId="167" fontId="0" fillId="0" borderId="0" xfId="0" applyNumberFormat="1"/>
    <xf numFmtId="165" fontId="41" fillId="0" borderId="0" xfId="0" applyFont="1"/>
    <xf numFmtId="165" fontId="0" fillId="0" borderId="0" xfId="0" applyAlignment="1">
      <alignment horizontal="left"/>
    </xf>
    <xf numFmtId="0" fontId="17" fillId="4" borderId="0" xfId="4" applyFont="1" applyFill="1" applyBorder="1" applyAlignment="1" applyProtection="1">
      <alignment horizontal="right" vertical="center"/>
    </xf>
    <xf numFmtId="0" fontId="14" fillId="4" borderId="0" xfId="2" applyFont="1" applyFill="1" applyBorder="1" applyAlignment="1" applyProtection="1">
      <alignment horizontal="left"/>
    </xf>
    <xf numFmtId="0" fontId="14" fillId="4" borderId="0" xfId="8" applyFont="1" applyFill="1" applyBorder="1" applyAlignment="1" applyProtection="1">
      <alignment horizontal="left"/>
    </xf>
    <xf numFmtId="165" fontId="12" fillId="0" borderId="0" xfId="0" applyFont="1" applyFill="1" applyAlignment="1" applyProtection="1">
      <alignment horizontal="right"/>
    </xf>
    <xf numFmtId="2" fontId="45" fillId="5" borderId="0" xfId="0" applyNumberFormat="1" applyFont="1" applyFill="1" applyBorder="1" applyAlignment="1" applyProtection="1">
      <alignment horizontal="right"/>
    </xf>
    <xf numFmtId="2" fontId="44" fillId="5" borderId="0" xfId="0" applyNumberFormat="1" applyFont="1" applyFill="1" applyBorder="1" applyAlignment="1" applyProtection="1">
      <alignment horizontal="center"/>
    </xf>
    <xf numFmtId="0" fontId="44" fillId="5" borderId="0" xfId="7" applyFont="1" applyFill="1" applyBorder="1" applyAlignment="1" applyProtection="1">
      <alignment horizontal="left"/>
    </xf>
    <xf numFmtId="165" fontId="44" fillId="5" borderId="8" xfId="0" applyFont="1" applyFill="1" applyBorder="1" applyProtection="1"/>
    <xf numFmtId="2" fontId="44" fillId="5" borderId="8" xfId="0" applyNumberFormat="1" applyFont="1" applyFill="1" applyBorder="1" applyAlignment="1" applyProtection="1">
      <alignment horizontal="right"/>
    </xf>
    <xf numFmtId="165" fontId="44" fillId="5" borderId="8" xfId="0" applyFont="1" applyFill="1" applyBorder="1" applyAlignment="1" applyProtection="1">
      <alignment horizontal="center"/>
    </xf>
    <xf numFmtId="165" fontId="9" fillId="4" borderId="0" xfId="0" applyFont="1" applyFill="1" applyBorder="1" applyAlignment="1" applyProtection="1">
      <alignment horizontal="left"/>
    </xf>
    <xf numFmtId="174" fontId="9" fillId="4" borderId="0" xfId="0" applyNumberFormat="1" applyFont="1" applyFill="1" applyBorder="1" applyAlignment="1" applyProtection="1">
      <alignment horizontal="right"/>
    </xf>
    <xf numFmtId="165" fontId="9" fillId="4" borderId="1" xfId="0" applyFont="1" applyFill="1" applyBorder="1" applyAlignment="1" applyProtection="1">
      <alignment horizontal="left"/>
    </xf>
    <xf numFmtId="166" fontId="9" fillId="4" borderId="0" xfId="0" applyNumberFormat="1" applyFont="1" applyFill="1" applyBorder="1" applyAlignment="1" applyProtection="1">
      <alignment horizontal="left"/>
    </xf>
    <xf numFmtId="3" fontId="9" fillId="4" borderId="0" xfId="0" applyNumberFormat="1" applyFont="1" applyFill="1" applyBorder="1" applyProtection="1"/>
    <xf numFmtId="167" fontId="9" fillId="4" borderId="0" xfId="0" applyNumberFormat="1" applyFont="1" applyFill="1" applyBorder="1" applyProtection="1"/>
    <xf numFmtId="3" fontId="9" fillId="4" borderId="1" xfId="0" applyNumberFormat="1" applyFont="1" applyFill="1" applyBorder="1" applyProtection="1"/>
    <xf numFmtId="167" fontId="9" fillId="4" borderId="1" xfId="0" applyNumberFormat="1" applyFont="1" applyFill="1" applyBorder="1" applyProtection="1"/>
    <xf numFmtId="165" fontId="14" fillId="4" borderId="1" xfId="0" applyFont="1" applyFill="1" applyBorder="1" applyAlignment="1" applyProtection="1">
      <alignment horizontal="left"/>
    </xf>
    <xf numFmtId="3" fontId="14" fillId="4" borderId="1" xfId="0" applyNumberFormat="1" applyFont="1" applyFill="1" applyBorder="1" applyProtection="1"/>
    <xf numFmtId="169" fontId="14" fillId="4" borderId="1" xfId="0" applyNumberFormat="1" applyFont="1" applyFill="1" applyBorder="1" applyProtection="1"/>
    <xf numFmtId="167" fontId="14" fillId="4" borderId="1" xfId="0" applyNumberFormat="1" applyFont="1" applyFill="1" applyBorder="1" applyProtection="1"/>
    <xf numFmtId="0" fontId="30" fillId="4" borderId="0" xfId="6" applyFont="1" applyFill="1"/>
    <xf numFmtId="169" fontId="30" fillId="4" borderId="0" xfId="6" applyNumberFormat="1" applyFont="1" applyFill="1"/>
    <xf numFmtId="3" fontId="30" fillId="4" borderId="0" xfId="0" applyNumberFormat="1" applyFont="1" applyFill="1"/>
    <xf numFmtId="165" fontId="13" fillId="3" borderId="8" xfId="0" applyFont="1" applyFill="1" applyBorder="1" applyAlignment="1" applyProtection="1">
      <alignment horizontal="left"/>
    </xf>
    <xf numFmtId="165" fontId="13" fillId="3" borderId="8" xfId="0" applyFont="1" applyFill="1" applyBorder="1" applyAlignment="1" applyProtection="1">
      <alignment horizontal="right"/>
    </xf>
    <xf numFmtId="0" fontId="30" fillId="4" borderId="8" xfId="6" applyFont="1" applyFill="1" applyBorder="1"/>
    <xf numFmtId="169" fontId="30" fillId="4" borderId="8" xfId="6" applyNumberFormat="1" applyFont="1" applyFill="1" applyBorder="1"/>
    <xf numFmtId="3" fontId="30" fillId="4" borderId="8" xfId="0" applyNumberFormat="1" applyFont="1" applyFill="1" applyBorder="1"/>
    <xf numFmtId="165" fontId="3" fillId="4" borderId="0" xfId="0" applyFont="1" applyFill="1" applyBorder="1" applyAlignment="1" applyProtection="1">
      <alignment horizontal="left" indent="1"/>
    </xf>
    <xf numFmtId="165" fontId="44" fillId="5" borderId="8" xfId="0" applyFont="1" applyFill="1" applyBorder="1" applyAlignment="1" applyProtection="1">
      <alignment horizontal="right"/>
    </xf>
    <xf numFmtId="165" fontId="44" fillId="5" borderId="0" xfId="0" applyFont="1" applyFill="1" applyBorder="1"/>
    <xf numFmtId="165" fontId="6" fillId="0" borderId="0" xfId="0" applyFont="1"/>
    <xf numFmtId="165" fontId="44" fillId="5" borderId="0" xfId="0" applyFont="1" applyFill="1" applyBorder="1" applyAlignment="1">
      <alignment horizontal="right"/>
    </xf>
    <xf numFmtId="165" fontId="30" fillId="4" borderId="0" xfId="0" applyFont="1" applyFill="1"/>
    <xf numFmtId="181" fontId="30" fillId="4" borderId="0" xfId="0" applyNumberFormat="1" applyFont="1" applyFill="1"/>
    <xf numFmtId="167" fontId="30" fillId="4" borderId="0" xfId="0" applyNumberFormat="1" applyFont="1" applyFill="1"/>
    <xf numFmtId="165" fontId="9" fillId="4" borderId="8" xfId="0" applyFont="1" applyFill="1" applyBorder="1" applyAlignment="1" applyProtection="1">
      <alignment horizontal="left"/>
    </xf>
    <xf numFmtId="181" fontId="30" fillId="4" borderId="8" xfId="0" applyNumberFormat="1" applyFont="1" applyFill="1" applyBorder="1"/>
    <xf numFmtId="167" fontId="30" fillId="4" borderId="8" xfId="0" applyNumberFormat="1" applyFont="1" applyFill="1" applyBorder="1"/>
    <xf numFmtId="165" fontId="30" fillId="4" borderId="8" xfId="0" applyFont="1" applyFill="1" applyBorder="1"/>
    <xf numFmtId="165" fontId="30" fillId="0" borderId="0" xfId="0" applyFont="1"/>
    <xf numFmtId="165" fontId="46" fillId="0" borderId="0" xfId="0" applyFont="1" applyAlignment="1">
      <alignment horizontal="center"/>
    </xf>
    <xf numFmtId="165" fontId="30" fillId="4" borderId="0" xfId="0" applyFont="1" applyFill="1" applyAlignment="1">
      <alignment horizontal="left"/>
    </xf>
    <xf numFmtId="165" fontId="30" fillId="4" borderId="8" xfId="0" applyFont="1" applyFill="1" applyBorder="1" applyAlignment="1">
      <alignment horizontal="left"/>
    </xf>
    <xf numFmtId="165" fontId="12" fillId="0" borderId="0" xfId="0" applyFont="1" applyFill="1" applyAlignment="1" applyProtection="1"/>
    <xf numFmtId="165" fontId="47" fillId="0" borderId="0" xfId="0" applyFont="1"/>
    <xf numFmtId="165" fontId="6" fillId="0" borderId="0" xfId="0" applyFont="1" applyAlignment="1">
      <alignment horizontal="right"/>
    </xf>
    <xf numFmtId="165" fontId="44" fillId="7" borderId="0" xfId="0" quotePrefix="1" applyFont="1" applyFill="1" applyAlignment="1"/>
    <xf numFmtId="3" fontId="44" fillId="7" borderId="0" xfId="0" applyNumberFormat="1" applyFont="1" applyFill="1"/>
    <xf numFmtId="165" fontId="44" fillId="7" borderId="0" xfId="0" applyFont="1" applyFill="1" applyAlignment="1">
      <alignment horizontal="right"/>
    </xf>
    <xf numFmtId="165" fontId="44" fillId="7" borderId="0" xfId="0" quotePrefix="1" applyFont="1" applyFill="1" applyAlignment="1">
      <alignment horizontal="right"/>
    </xf>
    <xf numFmtId="165" fontId="44" fillId="0" borderId="0" xfId="0" applyFont="1" applyFill="1"/>
    <xf numFmtId="165" fontId="44" fillId="0" borderId="0" xfId="0" applyFont="1" applyFill="1" applyAlignment="1">
      <alignment horizontal="right"/>
    </xf>
    <xf numFmtId="165" fontId="44" fillId="0" borderId="0" xfId="0" quotePrefix="1" applyFont="1" applyFill="1" applyAlignment="1"/>
    <xf numFmtId="3" fontId="44" fillId="0" borderId="0" xfId="0" applyNumberFormat="1" applyFont="1" applyFill="1"/>
    <xf numFmtId="165" fontId="44" fillId="0" borderId="0" xfId="0" quotePrefix="1" applyFont="1" applyFill="1" applyAlignment="1">
      <alignment horizontal="right"/>
    </xf>
    <xf numFmtId="165" fontId="44" fillId="5" borderId="0" xfId="0" applyFont="1" applyFill="1" applyAlignment="1">
      <alignment horizontal="left"/>
    </xf>
    <xf numFmtId="165" fontId="43" fillId="5" borderId="0" xfId="0" applyFont="1" applyFill="1"/>
    <xf numFmtId="165" fontId="44" fillId="5" borderId="0" xfId="0" applyFont="1" applyFill="1"/>
    <xf numFmtId="3" fontId="44" fillId="7" borderId="0" xfId="0" applyNumberFormat="1" applyFont="1" applyFill="1" applyAlignment="1">
      <alignment horizontal="center"/>
    </xf>
    <xf numFmtId="165" fontId="46" fillId="0" borderId="0" xfId="0" applyFont="1" applyFill="1" applyAlignment="1">
      <alignment horizontal="center" vertical="center"/>
    </xf>
    <xf numFmtId="165" fontId="30" fillId="0" borderId="0" xfId="0" applyFont="1" applyAlignment="1">
      <alignment horizontal="left"/>
    </xf>
    <xf numFmtId="165" fontId="30" fillId="8" borderId="0" xfId="0" applyFont="1" applyFill="1" applyBorder="1" applyAlignment="1">
      <alignment horizontal="left"/>
    </xf>
    <xf numFmtId="165" fontId="30" fillId="8" borderId="8" xfId="0" applyFont="1" applyFill="1" applyBorder="1" applyAlignment="1">
      <alignment horizontal="left"/>
    </xf>
    <xf numFmtId="17" fontId="30" fillId="8" borderId="0" xfId="0" applyNumberFormat="1" applyFont="1" applyFill="1" applyAlignment="1">
      <alignment horizontal="left"/>
    </xf>
    <xf numFmtId="3" fontId="30" fillId="8" borderId="0" xfId="0" applyNumberFormat="1" applyFont="1" applyFill="1"/>
    <xf numFmtId="3" fontId="30" fillId="8" borderId="8" xfId="0" applyNumberFormat="1" applyFont="1" applyFill="1" applyBorder="1"/>
    <xf numFmtId="165" fontId="30" fillId="8" borderId="0" xfId="0" applyFont="1" applyFill="1"/>
    <xf numFmtId="179" fontId="30" fillId="8" borderId="0" xfId="0" applyNumberFormat="1" applyFont="1" applyFill="1"/>
    <xf numFmtId="179" fontId="30" fillId="8" borderId="8" xfId="0" applyNumberFormat="1" applyFont="1" applyFill="1" applyBorder="1"/>
    <xf numFmtId="165" fontId="30" fillId="8" borderId="0" xfId="0" applyFont="1" applyFill="1" applyAlignment="1">
      <alignment horizontal="left"/>
    </xf>
    <xf numFmtId="167" fontId="30" fillId="8" borderId="0" xfId="0" applyNumberFormat="1" applyFont="1" applyFill="1"/>
    <xf numFmtId="167" fontId="30" fillId="8" borderId="8" xfId="0" applyNumberFormat="1" applyFont="1" applyFill="1" applyBorder="1"/>
    <xf numFmtId="165" fontId="0" fillId="0" borderId="0" xfId="0" applyFill="1" applyAlignment="1">
      <alignment horizontal="left"/>
    </xf>
    <xf numFmtId="165" fontId="46" fillId="8" borderId="11" xfId="0" applyFont="1" applyFill="1" applyBorder="1" applyAlignment="1">
      <alignment horizontal="left"/>
    </xf>
    <xf numFmtId="165" fontId="46" fillId="8" borderId="11" xfId="0" applyFont="1" applyFill="1" applyBorder="1" applyAlignment="1">
      <alignment horizontal="right"/>
    </xf>
    <xf numFmtId="165" fontId="46" fillId="8" borderId="0" xfId="0" applyFont="1" applyFill="1" applyBorder="1" applyAlignment="1">
      <alignment horizontal="left"/>
    </xf>
    <xf numFmtId="165" fontId="46" fillId="8" borderId="0" xfId="0" applyFont="1" applyFill="1" applyBorder="1" applyAlignment="1">
      <alignment horizontal="right"/>
    </xf>
    <xf numFmtId="165" fontId="46" fillId="8" borderId="8" xfId="0" applyFont="1" applyFill="1" applyBorder="1" applyAlignment="1">
      <alignment horizontal="left"/>
    </xf>
    <xf numFmtId="165" fontId="46" fillId="8" borderId="8" xfId="0" applyFont="1" applyFill="1" applyBorder="1" applyAlignment="1">
      <alignment horizontal="right"/>
    </xf>
    <xf numFmtId="165" fontId="46" fillId="0" borderId="0" xfId="0" applyFont="1" applyAlignment="1">
      <alignment horizontal="left"/>
    </xf>
    <xf numFmtId="165" fontId="46" fillId="0" borderId="0" xfId="0" applyFont="1"/>
    <xf numFmtId="165" fontId="7" fillId="8" borderId="0" xfId="0" applyFont="1" applyFill="1" applyBorder="1" applyProtection="1"/>
    <xf numFmtId="165" fontId="7" fillId="8" borderId="7" xfId="0" applyFont="1" applyFill="1" applyBorder="1" applyProtection="1"/>
    <xf numFmtId="165" fontId="8" fillId="8" borderId="1" xfId="0" applyFont="1" applyFill="1" applyBorder="1" applyProtection="1"/>
    <xf numFmtId="165" fontId="8" fillId="8" borderId="1" xfId="0" applyFont="1" applyFill="1" applyBorder="1" applyAlignment="1" applyProtection="1">
      <alignment horizontal="center"/>
    </xf>
    <xf numFmtId="165" fontId="14" fillId="8" borderId="1" xfId="0" applyFont="1" applyFill="1" applyBorder="1" applyAlignment="1" applyProtection="1">
      <alignment horizontal="center"/>
    </xf>
    <xf numFmtId="165" fontId="14" fillId="8" borderId="1" xfId="0" applyFont="1" applyFill="1" applyBorder="1" applyAlignment="1" applyProtection="1">
      <alignment horizontal="center" wrapText="1"/>
    </xf>
    <xf numFmtId="165" fontId="26" fillId="8" borderId="1" xfId="0" applyFont="1" applyFill="1" applyBorder="1" applyAlignment="1" applyProtection="1">
      <alignment horizontal="center"/>
    </xf>
    <xf numFmtId="165" fontId="9" fillId="8" borderId="0" xfId="0" applyFont="1" applyFill="1" applyBorder="1" applyAlignment="1" applyProtection="1">
      <alignment horizontal="left"/>
    </xf>
    <xf numFmtId="167" fontId="9" fillId="8" borderId="0" xfId="0" applyNumberFormat="1" applyFont="1" applyFill="1" applyBorder="1" applyAlignment="1" applyProtection="1">
      <alignment horizontal="center"/>
    </xf>
    <xf numFmtId="172" fontId="9" fillId="8" borderId="0" xfId="0" applyNumberFormat="1" applyFont="1" applyFill="1" applyBorder="1" applyProtection="1"/>
    <xf numFmtId="3" fontId="9" fillId="8" borderId="0" xfId="0" applyNumberFormat="1" applyFont="1" applyFill="1" applyBorder="1" applyProtection="1"/>
    <xf numFmtId="165" fontId="9" fillId="8" borderId="1" xfId="0" applyFont="1" applyFill="1" applyBorder="1" applyAlignment="1" applyProtection="1">
      <alignment horizontal="left"/>
    </xf>
    <xf numFmtId="167" fontId="9" fillId="8" borderId="1" xfId="0" applyNumberFormat="1" applyFont="1" applyFill="1" applyBorder="1" applyAlignment="1" applyProtection="1">
      <alignment horizontal="center"/>
    </xf>
    <xf numFmtId="172" fontId="9" fillId="8" borderId="1" xfId="0" applyNumberFormat="1" applyFont="1" applyFill="1" applyBorder="1" applyProtection="1"/>
    <xf numFmtId="3" fontId="9" fillId="8" borderId="1" xfId="0" applyNumberFormat="1" applyFont="1" applyFill="1" applyBorder="1" applyProtection="1"/>
    <xf numFmtId="2" fontId="26" fillId="8" borderId="0" xfId="0" applyNumberFormat="1" applyFont="1" applyFill="1" applyBorder="1" applyAlignment="1" applyProtection="1">
      <alignment horizontal="right"/>
    </xf>
    <xf numFmtId="2" fontId="14" fillId="8" borderId="0" xfId="0" applyNumberFormat="1" applyFont="1" applyFill="1" applyBorder="1" applyAlignment="1" applyProtection="1">
      <alignment horizontal="center"/>
    </xf>
    <xf numFmtId="2" fontId="14" fillId="8" borderId="1" xfId="0" applyNumberFormat="1" applyFont="1" applyFill="1" applyBorder="1" applyAlignment="1" applyProtection="1">
      <alignment horizontal="right"/>
    </xf>
    <xf numFmtId="174" fontId="9" fillId="8" borderId="0" xfId="0" applyNumberFormat="1" applyFont="1" applyFill="1" applyBorder="1" applyAlignment="1" applyProtection="1">
      <alignment horizontal="right"/>
    </xf>
    <xf numFmtId="174" fontId="9" fillId="8" borderId="1" xfId="0" applyNumberFormat="1" applyFont="1" applyFill="1" applyBorder="1" applyAlignment="1" applyProtection="1">
      <alignment horizontal="right"/>
    </xf>
    <xf numFmtId="165" fontId="14" fillId="8" borderId="0" xfId="0" applyFont="1" applyFill="1" applyBorder="1" applyProtection="1"/>
    <xf numFmtId="165" fontId="14" fillId="8" borderId="1" xfId="0" applyFont="1" applyFill="1" applyBorder="1" applyProtection="1"/>
    <xf numFmtId="49" fontId="14" fillId="8" borderId="1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>
      <alignment horizontal="left"/>
    </xf>
    <xf numFmtId="1" fontId="9" fillId="8" borderId="1" xfId="0" applyNumberFormat="1" applyFont="1" applyFill="1" applyBorder="1" applyAlignment="1" applyProtection="1">
      <alignment horizontal="left"/>
    </xf>
    <xf numFmtId="165" fontId="14" fillId="8" borderId="1" xfId="0" applyFont="1" applyFill="1" applyBorder="1" applyAlignment="1" applyProtection="1">
      <alignment horizontal="left"/>
    </xf>
    <xf numFmtId="165" fontId="9" fillId="8" borderId="2" xfId="0" applyFont="1" applyFill="1" applyBorder="1" applyProtection="1"/>
    <xf numFmtId="165" fontId="14" fillId="8" borderId="1" xfId="0" applyFont="1" applyFill="1" applyBorder="1" applyAlignment="1" applyProtection="1">
      <alignment horizontal="right" wrapText="1"/>
    </xf>
    <xf numFmtId="165" fontId="9" fillId="8" borderId="0" xfId="0" applyFont="1" applyFill="1" applyBorder="1" applyAlignment="1" applyProtection="1">
      <alignment horizontal="right"/>
    </xf>
    <xf numFmtId="165" fontId="9" fillId="8" borderId="0" xfId="0" quotePrefix="1" applyFont="1" applyFill="1" applyBorder="1" applyAlignment="1" applyProtection="1">
      <alignment horizontal="right"/>
    </xf>
    <xf numFmtId="165" fontId="9" fillId="8" borderId="1" xfId="0" quotePrefix="1" applyFont="1" applyFill="1" applyBorder="1" applyAlignment="1" applyProtection="1">
      <alignment horizontal="right"/>
    </xf>
    <xf numFmtId="175" fontId="9" fillId="8" borderId="0" xfId="0" quotePrefix="1" applyNumberFormat="1" applyFont="1" applyFill="1" applyBorder="1" applyAlignment="1" applyProtection="1">
      <alignment horizontal="right"/>
    </xf>
    <xf numFmtId="175" fontId="9" fillId="8" borderId="1" xfId="0" quotePrefix="1" applyNumberFormat="1" applyFont="1" applyFill="1" applyBorder="1" applyAlignment="1" applyProtection="1">
      <alignment horizontal="right"/>
    </xf>
    <xf numFmtId="2" fontId="26" fillId="8" borderId="5" xfId="0" applyNumberFormat="1" applyFont="1" applyFill="1" applyBorder="1" applyAlignment="1" applyProtection="1">
      <alignment horizontal="right"/>
    </xf>
    <xf numFmtId="165" fontId="9" fillId="8" borderId="0" xfId="0" quotePrefix="1" applyFont="1" applyFill="1" applyBorder="1" applyAlignment="1" applyProtection="1">
      <alignment horizontal="left"/>
    </xf>
    <xf numFmtId="3" fontId="9" fillId="8" borderId="0" xfId="0" applyNumberFormat="1" applyFont="1" applyFill="1" applyBorder="1" applyAlignment="1" applyProtection="1">
      <alignment horizontal="right"/>
    </xf>
    <xf numFmtId="4" fontId="9" fillId="8" borderId="0" xfId="0" applyNumberFormat="1" applyFont="1" applyFill="1" applyBorder="1" applyAlignment="1" applyProtection="1">
      <alignment horizontal="right"/>
    </xf>
    <xf numFmtId="165" fontId="9" fillId="8" borderId="1" xfId="0" quotePrefix="1" applyFont="1" applyFill="1" applyBorder="1" applyAlignment="1" applyProtection="1">
      <alignment horizontal="left"/>
    </xf>
    <xf numFmtId="3" fontId="9" fillId="8" borderId="4" xfId="0" applyNumberFormat="1" applyFont="1" applyFill="1" applyBorder="1" applyAlignment="1" applyProtection="1">
      <alignment horizontal="right"/>
    </xf>
    <xf numFmtId="4" fontId="9" fillId="8" borderId="4" xfId="0" applyNumberFormat="1" applyFont="1" applyFill="1" applyBorder="1" applyAlignment="1" applyProtection="1">
      <alignment horizontal="right"/>
    </xf>
    <xf numFmtId="165" fontId="8" fillId="8" borderId="6" xfId="0" applyFont="1" applyFill="1" applyBorder="1" applyProtection="1"/>
    <xf numFmtId="165" fontId="9" fillId="8" borderId="6" xfId="0" applyFont="1" applyFill="1" applyBorder="1" applyProtection="1"/>
    <xf numFmtId="165" fontId="14" fillId="8" borderId="6" xfId="0" applyFont="1" applyFill="1" applyBorder="1" applyAlignment="1" applyProtection="1">
      <alignment horizontal="right"/>
    </xf>
    <xf numFmtId="165" fontId="9" fillId="8" borderId="5" xfId="0" quotePrefix="1" applyFont="1" applyFill="1" applyBorder="1" applyAlignment="1" applyProtection="1">
      <alignment horizontal="left"/>
    </xf>
    <xf numFmtId="0" fontId="30" fillId="8" borderId="0" xfId="0" applyNumberFormat="1" applyFont="1" applyFill="1" applyAlignment="1">
      <alignment horizontal="right"/>
    </xf>
    <xf numFmtId="165" fontId="14" fillId="0" borderId="0" xfId="0" applyFont="1" applyFill="1" applyBorder="1" applyProtection="1"/>
    <xf numFmtId="2" fontId="46" fillId="8" borderId="14" xfId="5" applyNumberFormat="1" applyFont="1" applyFill="1" applyBorder="1"/>
    <xf numFmtId="0" fontId="46" fillId="8" borderId="15" xfId="5" applyFont="1" applyFill="1" applyBorder="1"/>
    <xf numFmtId="0" fontId="46" fillId="8" borderId="15" xfId="5" applyFont="1" applyFill="1" applyBorder="1" applyAlignment="1">
      <alignment horizontal="right"/>
    </xf>
    <xf numFmtId="0" fontId="30" fillId="8" borderId="0" xfId="5" applyFont="1" applyFill="1" applyBorder="1"/>
    <xf numFmtId="1" fontId="30" fillId="8" borderId="0" xfId="5" applyNumberFormat="1" applyFont="1" applyFill="1" applyBorder="1"/>
    <xf numFmtId="0" fontId="30" fillId="8" borderId="8" xfId="5" applyFont="1" applyFill="1" applyBorder="1"/>
    <xf numFmtId="1" fontId="30" fillId="8" borderId="8" xfId="5" applyNumberFormat="1" applyFont="1" applyFill="1" applyBorder="1"/>
    <xf numFmtId="165" fontId="48" fillId="8" borderId="11" xfId="0" applyFont="1" applyFill="1" applyBorder="1" applyAlignment="1">
      <alignment horizontal="left"/>
    </xf>
    <xf numFmtId="165" fontId="48" fillId="8" borderId="8" xfId="0" applyFont="1" applyFill="1" applyBorder="1" applyAlignment="1">
      <alignment horizontal="left"/>
    </xf>
    <xf numFmtId="178" fontId="46" fillId="8" borderId="8" xfId="0" applyNumberFormat="1" applyFont="1" applyFill="1" applyBorder="1" applyAlignment="1">
      <alignment horizontal="right" vertical="center" wrapText="1"/>
    </xf>
    <xf numFmtId="178" fontId="46" fillId="8" borderId="13" xfId="0" applyNumberFormat="1" applyFont="1" applyFill="1" applyBorder="1" applyAlignment="1">
      <alignment horizontal="right" vertical="center" wrapText="1"/>
    </xf>
    <xf numFmtId="178" fontId="46" fillId="8" borderId="10" xfId="0" applyNumberFormat="1" applyFont="1" applyFill="1" applyBorder="1" applyAlignment="1">
      <alignment horizontal="right" vertical="center" wrapText="1"/>
    </xf>
    <xf numFmtId="178" fontId="46" fillId="8" borderId="12" xfId="0" applyNumberFormat="1" applyFont="1" applyFill="1" applyBorder="1" applyAlignment="1">
      <alignment horizontal="right" vertical="center" wrapText="1"/>
    </xf>
    <xf numFmtId="165" fontId="49" fillId="8" borderId="0" xfId="0" applyFont="1" applyFill="1" applyAlignment="1">
      <alignment horizontal="left"/>
    </xf>
    <xf numFmtId="3" fontId="30" fillId="8" borderId="0" xfId="0" applyNumberFormat="1" applyFont="1" applyFill="1" applyAlignment="1"/>
    <xf numFmtId="165" fontId="48" fillId="8" borderId="0" xfId="0" applyFont="1" applyFill="1" applyAlignment="1"/>
    <xf numFmtId="167" fontId="49" fillId="8" borderId="0" xfId="0" applyNumberFormat="1" applyFont="1" applyFill="1" applyAlignment="1"/>
    <xf numFmtId="165" fontId="49" fillId="8" borderId="8" xfId="0" applyFont="1" applyFill="1" applyBorder="1" applyAlignment="1">
      <alignment horizontal="left"/>
    </xf>
    <xf numFmtId="3" fontId="30" fillId="8" borderId="8" xfId="0" applyNumberFormat="1" applyFont="1" applyFill="1" applyBorder="1" applyAlignment="1"/>
    <xf numFmtId="167" fontId="49" fillId="8" borderId="8" xfId="0" applyNumberFormat="1" applyFont="1" applyFill="1" applyBorder="1" applyAlignment="1"/>
    <xf numFmtId="167" fontId="30" fillId="8" borderId="0" xfId="5" applyNumberFormat="1" applyFont="1" applyFill="1" applyBorder="1"/>
    <xf numFmtId="0" fontId="30" fillId="8" borderId="0" xfId="5" applyFont="1" applyFill="1" applyBorder="1" applyAlignment="1">
      <alignment horizontal="left"/>
    </xf>
    <xf numFmtId="0" fontId="46" fillId="8" borderId="11" xfId="5" applyFont="1" applyFill="1" applyBorder="1" applyAlignment="1">
      <alignment horizontal="left"/>
    </xf>
    <xf numFmtId="0" fontId="46" fillId="8" borderId="11" xfId="5" applyFont="1" applyFill="1" applyBorder="1"/>
    <xf numFmtId="0" fontId="46" fillId="8" borderId="8" xfId="5" applyFont="1" applyFill="1" applyBorder="1" applyAlignment="1">
      <alignment horizontal="left"/>
    </xf>
    <xf numFmtId="0" fontId="46" fillId="8" borderId="8" xfId="5" applyFont="1" applyFill="1" applyBorder="1"/>
    <xf numFmtId="167" fontId="46" fillId="8" borderId="8" xfId="5" applyNumberFormat="1" applyFont="1" applyFill="1" applyBorder="1" applyAlignment="1">
      <alignment horizontal="right"/>
    </xf>
    <xf numFmtId="0" fontId="46" fillId="8" borderId="8" xfId="5" applyFont="1" applyFill="1" applyBorder="1" applyAlignment="1">
      <alignment horizontal="right"/>
    </xf>
    <xf numFmtId="0" fontId="30" fillId="8" borderId="8" xfId="5" applyFont="1" applyFill="1" applyBorder="1" applyAlignment="1">
      <alignment horizontal="left"/>
    </xf>
    <xf numFmtId="167" fontId="30" fillId="8" borderId="8" xfId="5" applyNumberFormat="1" applyFont="1" applyFill="1" applyBorder="1"/>
    <xf numFmtId="165" fontId="30" fillId="8" borderId="10" xfId="0" applyFont="1" applyFill="1" applyBorder="1" applyAlignment="1">
      <alignment horizontal="right"/>
    </xf>
    <xf numFmtId="0" fontId="51" fillId="0" borderId="0" xfId="5" applyFont="1" applyBorder="1" applyAlignment="1">
      <alignment horizontal="center"/>
    </xf>
    <xf numFmtId="0" fontId="51" fillId="0" borderId="0" xfId="5" applyFont="1" applyBorder="1" applyAlignment="1">
      <alignment horizontal="right"/>
    </xf>
    <xf numFmtId="0" fontId="51" fillId="0" borderId="0" xfId="5" applyFont="1"/>
    <xf numFmtId="167" fontId="52" fillId="0" borderId="0" xfId="5" applyNumberFormat="1" applyFont="1" applyBorder="1"/>
    <xf numFmtId="14" fontId="51" fillId="0" borderId="0" xfId="5" applyNumberFormat="1" applyFont="1"/>
    <xf numFmtId="14" fontId="51" fillId="0" borderId="0" xfId="5" quotePrefix="1" applyNumberFormat="1" applyFont="1"/>
    <xf numFmtId="165" fontId="46" fillId="8" borderId="8" xfId="0" applyFont="1" applyFill="1" applyBorder="1"/>
    <xf numFmtId="168" fontId="29" fillId="0" borderId="0" xfId="0" applyNumberFormat="1" applyFont="1" applyFill="1" applyBorder="1" applyProtection="1"/>
    <xf numFmtId="171" fontId="29" fillId="0" borderId="0" xfId="0" applyNumberFormat="1" applyFont="1" applyFill="1" applyBorder="1" applyProtection="1"/>
    <xf numFmtId="165" fontId="29" fillId="0" borderId="0" xfId="0" applyFont="1" applyFill="1" applyBorder="1" applyAlignment="1" applyProtection="1">
      <alignment horizontal="center" wrapText="1"/>
    </xf>
    <xf numFmtId="165" fontId="53" fillId="0" borderId="0" xfId="0" applyFont="1" applyFill="1" applyBorder="1" applyAlignment="1" applyProtection="1">
      <alignment horizontal="center"/>
    </xf>
    <xf numFmtId="165" fontId="0" fillId="0" borderId="0" xfId="0" applyFill="1" applyBorder="1"/>
    <xf numFmtId="165" fontId="0" fillId="0" borderId="0" xfId="0" applyFill="1" applyBorder="1" applyAlignment="1">
      <alignment horizontal="left"/>
    </xf>
    <xf numFmtId="167" fontId="30" fillId="8" borderId="0" xfId="0" applyNumberFormat="1" applyFont="1" applyFill="1" applyBorder="1"/>
    <xf numFmtId="165" fontId="9" fillId="0" borderId="0" xfId="0" applyFont="1" applyFill="1" applyBorder="1" applyAlignment="1" applyProtection="1">
      <alignment horizontal="left"/>
    </xf>
    <xf numFmtId="165" fontId="46" fillId="8" borderId="11" xfId="0" applyFont="1" applyFill="1" applyBorder="1"/>
    <xf numFmtId="165" fontId="54" fillId="0" borderId="0" xfId="0" applyFont="1"/>
    <xf numFmtId="174" fontId="9" fillId="0" borderId="0" xfId="0" applyNumberFormat="1" applyFont="1" applyFill="1" applyBorder="1" applyAlignment="1" applyProtection="1">
      <alignment horizontal="right"/>
    </xf>
    <xf numFmtId="174" fontId="9" fillId="4" borderId="8" xfId="0" applyNumberFormat="1" applyFont="1" applyFill="1" applyBorder="1" applyAlignment="1" applyProtection="1">
      <alignment horizontal="right"/>
    </xf>
    <xf numFmtId="165" fontId="42" fillId="0" borderId="0" xfId="0" applyFont="1" applyFill="1" applyBorder="1" applyAlignment="1">
      <alignment horizontal="center" wrapText="1"/>
    </xf>
    <xf numFmtId="3" fontId="0" fillId="0" borderId="0" xfId="0" applyNumberFormat="1" applyFill="1" applyBorder="1"/>
    <xf numFmtId="179" fontId="0" fillId="0" borderId="0" xfId="0" applyNumberFormat="1" applyFill="1" applyBorder="1"/>
    <xf numFmtId="165" fontId="46" fillId="8" borderId="10" xfId="0" applyFont="1" applyFill="1" applyBorder="1" applyAlignment="1" applyProtection="1">
      <alignment horizontal="left"/>
    </xf>
    <xf numFmtId="165" fontId="46" fillId="8" borderId="10" xfId="0" applyFont="1" applyFill="1" applyBorder="1" applyAlignment="1">
      <alignment horizontal="right"/>
    </xf>
    <xf numFmtId="165" fontId="46" fillId="8" borderId="10" xfId="0" applyFont="1" applyFill="1" applyBorder="1" applyAlignment="1" applyProtection="1">
      <alignment horizontal="right"/>
    </xf>
    <xf numFmtId="1" fontId="30" fillId="8" borderId="0" xfId="0" applyNumberFormat="1" applyFont="1" applyFill="1" applyBorder="1" applyAlignment="1" applyProtection="1">
      <alignment horizontal="left" vertical="center" wrapText="1"/>
    </xf>
    <xf numFmtId="180" fontId="30" fillId="8" borderId="0" xfId="0" applyNumberFormat="1" applyFont="1" applyFill="1" applyBorder="1" applyAlignment="1">
      <alignment horizontal="right" vertical="center" wrapText="1"/>
    </xf>
    <xf numFmtId="3" fontId="30" fillId="8" borderId="0" xfId="0" applyNumberFormat="1" applyFont="1" applyFill="1" applyBorder="1" applyAlignment="1" applyProtection="1">
      <alignment horizontal="right" vertical="center" wrapText="1"/>
    </xf>
    <xf numFmtId="3" fontId="30" fillId="8" borderId="0" xfId="0" applyNumberFormat="1" applyFont="1" applyFill="1" applyBorder="1"/>
    <xf numFmtId="1" fontId="30" fillId="8" borderId="8" xfId="0" applyNumberFormat="1" applyFont="1" applyFill="1" applyBorder="1" applyAlignment="1" applyProtection="1">
      <alignment horizontal="left" vertical="center" wrapText="1"/>
    </xf>
    <xf numFmtId="180" fontId="30" fillId="8" borderId="8" xfId="0" applyNumberFormat="1" applyFont="1" applyFill="1" applyBorder="1" applyAlignment="1">
      <alignment horizontal="right" vertical="center" wrapText="1"/>
    </xf>
    <xf numFmtId="3" fontId="30" fillId="8" borderId="8" xfId="0" applyNumberFormat="1" applyFont="1" applyFill="1" applyBorder="1" applyAlignment="1" applyProtection="1">
      <alignment horizontal="right" vertical="center" wrapText="1"/>
    </xf>
    <xf numFmtId="165" fontId="46" fillId="8" borderId="10" xfId="0" applyFont="1" applyFill="1" applyBorder="1" applyAlignment="1">
      <alignment horizontal="right" vertical="center"/>
    </xf>
    <xf numFmtId="165" fontId="46" fillId="8" borderId="10" xfId="0" applyFont="1" applyFill="1" applyBorder="1" applyAlignment="1" applyProtection="1">
      <alignment horizontal="right" vertical="center"/>
    </xf>
    <xf numFmtId="165" fontId="55" fillId="0" borderId="0" xfId="0" applyFont="1" applyFill="1" applyBorder="1" applyAlignment="1" applyProtection="1">
      <alignment horizontal="left" indent="1"/>
    </xf>
    <xf numFmtId="165" fontId="12" fillId="0" borderId="0" xfId="0" applyFont="1" applyFill="1" applyAlignment="1" applyProtection="1">
      <alignment horizontal="right"/>
    </xf>
    <xf numFmtId="0" fontId="39" fillId="0" borderId="0" xfId="6"/>
    <xf numFmtId="0" fontId="39" fillId="10" borderId="0" xfId="6" applyFill="1"/>
    <xf numFmtId="0" fontId="39" fillId="11" borderId="0" xfId="6" applyFill="1"/>
    <xf numFmtId="0" fontId="39" fillId="12" borderId="0" xfId="6" applyFill="1"/>
    <xf numFmtId="0" fontId="39" fillId="13" borderId="0" xfId="6" applyFill="1"/>
    <xf numFmtId="0" fontId="40" fillId="0" borderId="0" xfId="6" applyFont="1" applyAlignment="1">
      <alignment horizontal="center"/>
    </xf>
    <xf numFmtId="0" fontId="40" fillId="0" borderId="0" xfId="6" applyFont="1"/>
    <xf numFmtId="169" fontId="39" fillId="0" borderId="0" xfId="6" applyNumberFormat="1"/>
    <xf numFmtId="3" fontId="57" fillId="0" borderId="16" xfId="6" applyNumberFormat="1" applyFont="1" applyBorder="1"/>
    <xf numFmtId="2" fontId="39" fillId="0" borderId="0" xfId="6" applyNumberFormat="1"/>
    <xf numFmtId="3" fontId="39" fillId="0" borderId="0" xfId="6" applyNumberFormat="1"/>
    <xf numFmtId="2" fontId="0" fillId="0" borderId="0" xfId="10" applyNumberFormat="1" applyFont="1"/>
    <xf numFmtId="3" fontId="57" fillId="0" borderId="17" xfId="6" applyNumberFormat="1" applyFont="1" applyBorder="1"/>
    <xf numFmtId="182" fontId="0" fillId="0" borderId="0" xfId="11" applyNumberFormat="1" applyFont="1"/>
    <xf numFmtId="167" fontId="39" fillId="0" borderId="0" xfId="6" applyNumberFormat="1"/>
    <xf numFmtId="183" fontId="39" fillId="0" borderId="0" xfId="6" applyNumberFormat="1"/>
    <xf numFmtId="3" fontId="39" fillId="0" borderId="0" xfId="6" applyNumberFormat="1" applyAlignment="1">
      <alignment horizontal="right"/>
    </xf>
    <xf numFmtId="0" fontId="39" fillId="0" borderId="0" xfId="6" applyFill="1" applyBorder="1"/>
    <xf numFmtId="4" fontId="39" fillId="0" borderId="0" xfId="6" applyNumberFormat="1" applyAlignment="1">
      <alignment horizontal="center"/>
    </xf>
    <xf numFmtId="0" fontId="39" fillId="0" borderId="0" xfId="6" applyBorder="1"/>
    <xf numFmtId="3" fontId="57" fillId="0" borderId="0" xfId="6" applyNumberFormat="1" applyFont="1" applyFill="1" applyBorder="1"/>
    <xf numFmtId="0" fontId="58" fillId="0" borderId="0" xfId="6" applyFont="1" applyFill="1" applyBorder="1" applyAlignment="1">
      <alignment horizontal="center" vertical="center" wrapText="1"/>
    </xf>
    <xf numFmtId="182" fontId="0" fillId="0" borderId="0" xfId="11" applyNumberFormat="1" applyFont="1" applyFill="1" applyBorder="1"/>
    <xf numFmtId="165" fontId="59" fillId="0" borderId="0" xfId="0" applyFont="1"/>
    <xf numFmtId="0" fontId="14" fillId="0" borderId="0" xfId="7" applyFont="1" applyFill="1" applyBorder="1" applyAlignment="1" applyProtection="1">
      <alignment horizontal="left" vertical="top" wrapText="1"/>
    </xf>
    <xf numFmtId="178" fontId="19" fillId="0" borderId="0" xfId="0" applyNumberFormat="1" applyFont="1" applyFill="1" applyBorder="1" applyProtection="1"/>
    <xf numFmtId="22" fontId="30" fillId="8" borderId="0" xfId="0" applyNumberFormat="1" applyFont="1" applyFill="1" applyBorder="1" applyAlignment="1">
      <alignment horizontal="right"/>
    </xf>
    <xf numFmtId="16" fontId="30" fillId="8" borderId="0" xfId="0" applyNumberFormat="1" applyFont="1" applyFill="1" applyBorder="1" applyAlignment="1">
      <alignment horizontal="right"/>
    </xf>
    <xf numFmtId="169" fontId="0" fillId="0" borderId="0" xfId="0" applyNumberFormat="1"/>
    <xf numFmtId="165" fontId="60" fillId="0" borderId="0" xfId="0" applyFont="1"/>
    <xf numFmtId="179" fontId="30" fillId="8" borderId="0" xfId="0" applyNumberFormat="1" applyFont="1" applyFill="1" applyBorder="1"/>
    <xf numFmtId="165" fontId="30" fillId="0" borderId="0" xfId="0" applyFont="1" applyBorder="1"/>
    <xf numFmtId="0" fontId="30" fillId="0" borderId="0" xfId="12" applyFont="1" applyFill="1" applyBorder="1" applyAlignment="1" applyProtection="1">
      <alignment horizontal="right"/>
    </xf>
    <xf numFmtId="165" fontId="3" fillId="4" borderId="0" xfId="0" applyFont="1" applyFill="1" applyBorder="1" applyProtection="1"/>
    <xf numFmtId="165" fontId="34" fillId="4" borderId="0" xfId="0" applyFont="1" applyFill="1" applyBorder="1" applyAlignment="1" applyProtection="1">
      <alignment horizontal="right"/>
    </xf>
    <xf numFmtId="165" fontId="14" fillId="4" borderId="0" xfId="0" applyFont="1" applyFill="1" applyBorder="1" applyAlignment="1" applyProtection="1">
      <alignment horizontal="left" vertical="center"/>
    </xf>
    <xf numFmtId="165" fontId="0" fillId="0" borderId="0" xfId="0" applyBorder="1"/>
    <xf numFmtId="165" fontId="62" fillId="0" borderId="0" xfId="0" applyFont="1"/>
    <xf numFmtId="165" fontId="63" fillId="0" borderId="0" xfId="0" applyFont="1" applyFill="1" applyBorder="1" applyAlignment="1" applyProtection="1">
      <alignment horizontal="right"/>
    </xf>
    <xf numFmtId="167" fontId="62" fillId="0" borderId="0" xfId="0" applyNumberFormat="1" applyFont="1"/>
    <xf numFmtId="165" fontId="49" fillId="8" borderId="0" xfId="0" applyFont="1" applyFill="1" applyBorder="1" applyAlignment="1">
      <alignment horizontal="left"/>
    </xf>
    <xf numFmtId="3" fontId="30" fillId="8" borderId="0" xfId="0" applyNumberFormat="1" applyFont="1" applyFill="1" applyBorder="1" applyAlignment="1"/>
    <xf numFmtId="167" fontId="49" fillId="8" borderId="0" xfId="0" applyNumberFormat="1" applyFont="1" applyFill="1" applyBorder="1" applyAlignment="1"/>
    <xf numFmtId="0" fontId="14" fillId="0" borderId="0" xfId="7" applyFont="1" applyFill="1" applyBorder="1" applyAlignment="1" applyProtection="1">
      <alignment horizontal="left" vertical="top" wrapText="1"/>
    </xf>
    <xf numFmtId="165" fontId="64" fillId="0" borderId="0" xfId="0" applyFont="1"/>
    <xf numFmtId="2" fontId="44" fillId="5" borderId="0" xfId="0" applyNumberFormat="1" applyFont="1" applyFill="1" applyBorder="1" applyAlignment="1" applyProtection="1">
      <alignment horizontal="right"/>
    </xf>
    <xf numFmtId="0" fontId="14" fillId="0" borderId="0" xfId="7" applyFont="1" applyFill="1" applyBorder="1" applyAlignment="1" applyProtection="1">
      <alignment vertical="top" wrapText="1"/>
    </xf>
    <xf numFmtId="1" fontId="32" fillId="0" borderId="0" xfId="0" applyNumberFormat="1" applyFont="1" applyFill="1" applyBorder="1" applyAlignment="1">
      <alignment horizontal="right" vertical="center"/>
    </xf>
    <xf numFmtId="184" fontId="32" fillId="0" borderId="0" xfId="0" applyNumberFormat="1" applyFont="1" applyFill="1" applyBorder="1" applyAlignment="1">
      <alignment horizontal="right" vertical="center"/>
    </xf>
    <xf numFmtId="165" fontId="9" fillId="8" borderId="18" xfId="0" quotePrefix="1" applyFont="1" applyFill="1" applyBorder="1" applyAlignment="1" applyProtection="1">
      <alignment horizontal="left"/>
    </xf>
    <xf numFmtId="16" fontId="30" fillId="8" borderId="18" xfId="0" applyNumberFormat="1" applyFont="1" applyFill="1" applyBorder="1" applyAlignment="1">
      <alignment horizontal="right"/>
    </xf>
    <xf numFmtId="3" fontId="9" fillId="8" borderId="18" xfId="0" applyNumberFormat="1" applyFont="1" applyFill="1" applyBorder="1" applyAlignment="1" applyProtection="1">
      <alignment horizontal="right"/>
    </xf>
    <xf numFmtId="16" fontId="30" fillId="8" borderId="18" xfId="0" quotePrefix="1" applyNumberFormat="1" applyFont="1" applyFill="1" applyBorder="1" applyAlignment="1">
      <alignment horizontal="right"/>
    </xf>
    <xf numFmtId="165" fontId="29" fillId="0" borderId="0" xfId="0" applyFont="1" applyFill="1" applyBorder="1" applyAlignment="1" applyProtection="1">
      <alignment horizontal="center"/>
    </xf>
    <xf numFmtId="165" fontId="29" fillId="0" borderId="0" xfId="0" applyFont="1" applyFill="1" applyBorder="1" applyAlignment="1" applyProtection="1">
      <alignment horizontal="right"/>
    </xf>
    <xf numFmtId="3" fontId="29" fillId="0" borderId="0" xfId="0" applyNumberFormat="1" applyFont="1" applyFill="1" applyBorder="1" applyProtection="1"/>
    <xf numFmtId="167" fontId="29" fillId="0" borderId="0" xfId="0" applyNumberFormat="1" applyFont="1" applyFill="1" applyBorder="1" applyProtection="1"/>
    <xf numFmtId="179" fontId="29" fillId="0" borderId="0" xfId="0" applyNumberFormat="1" applyFont="1" applyFill="1" applyBorder="1" applyProtection="1"/>
    <xf numFmtId="2" fontId="29" fillId="0" borderId="0" xfId="0" applyNumberFormat="1" applyFont="1" applyFill="1" applyBorder="1" applyProtection="1"/>
    <xf numFmtId="165" fontId="29" fillId="0" borderId="0" xfId="0" quotePrefix="1" applyFont="1" applyFill="1" applyBorder="1" applyProtection="1"/>
    <xf numFmtId="165" fontId="47" fillId="0" borderId="0" xfId="0" applyFont="1" applyFill="1" applyBorder="1"/>
    <xf numFmtId="165" fontId="65" fillId="0" borderId="0" xfId="0" applyFont="1" applyFill="1" applyBorder="1" applyAlignment="1">
      <alignment vertical="center" wrapText="1"/>
    </xf>
    <xf numFmtId="165" fontId="66" fillId="0" borderId="0" xfId="0" applyFont="1" applyFill="1" applyBorder="1" applyAlignment="1">
      <alignment horizontal="left" vertical="center" wrapText="1"/>
    </xf>
    <xf numFmtId="165" fontId="62" fillId="0" borderId="0" xfId="0" applyFont="1" applyFill="1" applyBorder="1"/>
    <xf numFmtId="165" fontId="67" fillId="0" borderId="0" xfId="0" applyFont="1" applyFill="1" applyBorder="1" applyAlignment="1">
      <alignment horizontal="left" vertical="center" wrapText="1"/>
    </xf>
    <xf numFmtId="165" fontId="66" fillId="0" borderId="0" xfId="0" applyFont="1" applyFill="1" applyBorder="1" applyAlignment="1">
      <alignment horizontal="center" vertical="center" wrapText="1"/>
    </xf>
    <xf numFmtId="165" fontId="67" fillId="0" borderId="0" xfId="0" applyFont="1" applyFill="1" applyBorder="1" applyAlignment="1">
      <alignment horizontal="center" wrapText="1"/>
    </xf>
    <xf numFmtId="3" fontId="62" fillId="0" borderId="0" xfId="0" applyNumberFormat="1" applyFont="1" applyFill="1" applyBorder="1"/>
    <xf numFmtId="3" fontId="32" fillId="0" borderId="0" xfId="0" applyNumberFormat="1" applyFont="1" applyFill="1" applyBorder="1" applyAlignment="1">
      <alignment horizontal="right" vertical="center"/>
    </xf>
    <xf numFmtId="1" fontId="29" fillId="0" borderId="0" xfId="0" applyNumberFormat="1" applyFont="1" applyFill="1" applyBorder="1" applyProtection="1"/>
    <xf numFmtId="179" fontId="52" fillId="14" borderId="0" xfId="0" applyNumberFormat="1" applyFont="1" applyFill="1" applyBorder="1" applyAlignment="1">
      <alignment horizontal="right" vertical="center"/>
    </xf>
    <xf numFmtId="184" fontId="52" fillId="14" borderId="0" xfId="0" applyNumberFormat="1" applyFont="1" applyFill="1" applyBorder="1" applyAlignment="1">
      <alignment horizontal="right" vertical="center"/>
    </xf>
    <xf numFmtId="167" fontId="52" fillId="14" borderId="0" xfId="0" applyNumberFormat="1" applyFont="1" applyFill="1" applyBorder="1" applyAlignment="1">
      <alignment horizontal="right" vertical="center"/>
    </xf>
    <xf numFmtId="165" fontId="29" fillId="14" borderId="0" xfId="0" applyFont="1" applyFill="1" applyBorder="1" applyProtection="1"/>
    <xf numFmtId="3" fontId="52" fillId="14" borderId="0" xfId="0" applyNumberFormat="1" applyFont="1" applyFill="1" applyBorder="1" applyAlignment="1">
      <alignment horizontal="right" vertical="center"/>
    </xf>
    <xf numFmtId="1" fontId="52" fillId="14" borderId="0" xfId="0" applyNumberFormat="1" applyFont="1" applyFill="1" applyBorder="1" applyAlignment="1">
      <alignment horizontal="right" vertical="center"/>
    </xf>
    <xf numFmtId="185" fontId="52" fillId="14" borderId="0" xfId="0" applyNumberFormat="1" applyFont="1" applyFill="1" applyBorder="1" applyAlignment="1">
      <alignment horizontal="right" vertical="center"/>
    </xf>
    <xf numFmtId="167" fontId="47" fillId="0" borderId="0" xfId="0" applyNumberFormat="1" applyFont="1"/>
    <xf numFmtId="167" fontId="47" fillId="0" borderId="0" xfId="0" applyNumberFormat="1" applyFont="1" applyBorder="1"/>
    <xf numFmtId="165" fontId="69" fillId="0" borderId="20" xfId="0" applyFont="1" applyFill="1" applyBorder="1"/>
    <xf numFmtId="165" fontId="29" fillId="0" borderId="21" xfId="0" applyFont="1" applyFill="1" applyBorder="1" applyProtection="1"/>
    <xf numFmtId="1" fontId="29" fillId="0" borderId="21" xfId="0" applyNumberFormat="1" applyFont="1" applyFill="1" applyBorder="1" applyProtection="1"/>
    <xf numFmtId="165" fontId="44" fillId="0" borderId="0" xfId="0" applyFont="1" applyFill="1" applyBorder="1" applyAlignment="1" applyProtection="1">
      <alignment horizontal="right"/>
    </xf>
    <xf numFmtId="165" fontId="44" fillId="0" borderId="0" xfId="0" applyFont="1" applyFill="1" applyBorder="1" applyAlignment="1">
      <alignment horizontal="right"/>
    </xf>
    <xf numFmtId="179" fontId="47" fillId="0" borderId="0" xfId="0" applyNumberFormat="1" applyFont="1" applyFill="1" applyBorder="1"/>
    <xf numFmtId="165" fontId="65" fillId="0" borderId="0" xfId="0" applyFont="1" applyFill="1" applyBorder="1" applyAlignment="1">
      <alignment horizontal="left" vertical="center" wrapText="1"/>
    </xf>
    <xf numFmtId="179" fontId="65" fillId="0" borderId="0" xfId="0" applyNumberFormat="1" applyFont="1" applyFill="1" applyBorder="1" applyAlignment="1">
      <alignment horizontal="left" vertical="center" wrapText="1"/>
    </xf>
    <xf numFmtId="171" fontId="6" fillId="0" borderId="0" xfId="0" applyNumberFormat="1" applyFont="1" applyFill="1" applyBorder="1" applyProtection="1"/>
    <xf numFmtId="165" fontId="73" fillId="0" borderId="0" xfId="0" applyFont="1" applyFill="1" applyBorder="1" applyProtection="1"/>
    <xf numFmtId="167" fontId="73" fillId="0" borderId="0" xfId="0" applyNumberFormat="1" applyFont="1" applyFill="1" applyBorder="1" applyProtection="1"/>
    <xf numFmtId="165" fontId="73" fillId="0" borderId="21" xfId="0" applyFont="1" applyFill="1" applyBorder="1" applyProtection="1"/>
    <xf numFmtId="165" fontId="73" fillId="0" borderId="19" xfId="0" applyFont="1" applyFill="1" applyBorder="1" applyProtection="1"/>
    <xf numFmtId="165" fontId="73" fillId="0" borderId="22" xfId="0" applyFont="1" applyFill="1" applyBorder="1" applyProtection="1"/>
    <xf numFmtId="167" fontId="73" fillId="0" borderId="21" xfId="0" applyNumberFormat="1" applyFont="1" applyFill="1" applyBorder="1" applyProtection="1"/>
    <xf numFmtId="165" fontId="75" fillId="0" borderId="0" xfId="0" applyFont="1"/>
    <xf numFmtId="1" fontId="6" fillId="0" borderId="21" xfId="0" applyNumberFormat="1" applyFont="1" applyFill="1" applyBorder="1" applyProtection="1"/>
    <xf numFmtId="17" fontId="30" fillId="8" borderId="15" xfId="0" applyNumberFormat="1" applyFont="1" applyFill="1" applyBorder="1" applyAlignment="1">
      <alignment horizontal="left"/>
    </xf>
    <xf numFmtId="165" fontId="76" fillId="15" borderId="23" xfId="0" applyFont="1" applyFill="1" applyBorder="1" applyAlignment="1">
      <alignment horizontal="center" wrapText="1"/>
    </xf>
    <xf numFmtId="165" fontId="76" fillId="15" borderId="24" xfId="0" applyFont="1" applyFill="1" applyBorder="1" applyAlignment="1">
      <alignment horizontal="center" wrapText="1"/>
    </xf>
    <xf numFmtId="37" fontId="77" fillId="16" borderId="24" xfId="0" applyNumberFormat="1" applyFont="1" applyFill="1" applyBorder="1" applyAlignment="1">
      <alignment horizontal="right" vertical="center" wrapText="1"/>
    </xf>
    <xf numFmtId="165" fontId="76" fillId="15" borderId="25" xfId="0" applyFont="1" applyFill="1" applyBorder="1" applyAlignment="1">
      <alignment horizontal="center" wrapText="1"/>
    </xf>
    <xf numFmtId="3" fontId="78" fillId="6" borderId="0" xfId="0" applyNumberFormat="1" applyFont="1" applyFill="1"/>
    <xf numFmtId="165" fontId="78" fillId="6" borderId="0" xfId="0" applyFont="1" applyFill="1" applyAlignment="1">
      <alignment horizontal="right"/>
    </xf>
    <xf numFmtId="165" fontId="78" fillId="6" borderId="0" xfId="0" quotePrefix="1" applyFont="1" applyFill="1" applyAlignment="1"/>
    <xf numFmtId="165" fontId="78" fillId="0" borderId="0" xfId="0" quotePrefix="1" applyFont="1" applyFill="1" applyAlignment="1"/>
    <xf numFmtId="3" fontId="78" fillId="0" borderId="0" xfId="0" applyNumberFormat="1" applyFont="1" applyFill="1"/>
    <xf numFmtId="165" fontId="78" fillId="6" borderId="0" xfId="0" applyFont="1" applyFill="1" applyAlignment="1">
      <alignment horizontal="center"/>
    </xf>
    <xf numFmtId="3" fontId="6" fillId="0" borderId="0" xfId="0" applyNumberFormat="1" applyFont="1" applyFill="1" applyBorder="1" applyProtection="1"/>
    <xf numFmtId="169" fontId="6" fillId="0" borderId="0" xfId="0" applyNumberFormat="1" applyFont="1" applyFill="1" applyBorder="1" applyProtection="1"/>
    <xf numFmtId="165" fontId="12" fillId="0" borderId="0" xfId="0" applyFont="1" applyFill="1" applyAlignment="1" applyProtection="1">
      <alignment horizontal="right"/>
    </xf>
    <xf numFmtId="165" fontId="0" fillId="14" borderId="0" xfId="0" applyFont="1" applyFill="1"/>
    <xf numFmtId="3" fontId="0" fillId="14" borderId="0" xfId="0" applyNumberFormat="1" applyFont="1" applyFill="1"/>
    <xf numFmtId="1" fontId="79" fillId="14" borderId="0" xfId="0" applyNumberFormat="1" applyFont="1" applyFill="1" applyBorder="1" applyAlignment="1">
      <alignment horizontal="right" vertical="center"/>
    </xf>
    <xf numFmtId="3" fontId="79" fillId="14" borderId="0" xfId="0" applyNumberFormat="1" applyFont="1" applyFill="1" applyBorder="1" applyAlignment="1">
      <alignment horizontal="right" vertical="center"/>
    </xf>
    <xf numFmtId="185" fontId="79" fillId="14" borderId="0" xfId="0" applyNumberFormat="1" applyFont="1" applyFill="1" applyBorder="1" applyAlignment="1">
      <alignment horizontal="right" vertical="center"/>
    </xf>
    <xf numFmtId="167" fontId="79" fillId="14" borderId="0" xfId="0" applyNumberFormat="1" applyFont="1" applyFill="1" applyBorder="1" applyAlignment="1">
      <alignment horizontal="right" vertical="center"/>
    </xf>
    <xf numFmtId="0" fontId="14" fillId="0" borderId="0" xfId="7" applyFont="1" applyFill="1" applyBorder="1" applyAlignment="1" applyProtection="1">
      <alignment horizontal="left" vertical="top" wrapText="1"/>
    </xf>
    <xf numFmtId="165" fontId="44" fillId="5" borderId="9" xfId="0" applyFont="1" applyFill="1" applyBorder="1" applyAlignment="1">
      <alignment horizontal="center"/>
    </xf>
    <xf numFmtId="165" fontId="0" fillId="0" borderId="0" xfId="0" applyAlignment="1">
      <alignment horizontal="center"/>
    </xf>
    <xf numFmtId="165" fontId="44" fillId="5" borderId="9" xfId="0" applyFont="1" applyFill="1" applyBorder="1" applyAlignment="1">
      <alignment horizontal="right"/>
    </xf>
    <xf numFmtId="165" fontId="46" fillId="0" borderId="0" xfId="0" applyFont="1" applyAlignment="1">
      <alignment horizontal="center" vertical="center"/>
    </xf>
    <xf numFmtId="165" fontId="66" fillId="0" borderId="0" xfId="0" applyFont="1" applyFill="1" applyBorder="1" applyAlignment="1">
      <alignment horizontal="left" vertical="center" wrapText="1"/>
    </xf>
    <xf numFmtId="165" fontId="29" fillId="0" borderId="0" xfId="0" applyFont="1" applyFill="1" applyBorder="1" applyAlignment="1" applyProtection="1">
      <alignment horizontal="center" wrapText="1"/>
    </xf>
    <xf numFmtId="165" fontId="29" fillId="0" borderId="0" xfId="0" applyFont="1" applyFill="1" applyBorder="1" applyAlignment="1" applyProtection="1">
      <alignment horizontal="center"/>
    </xf>
    <xf numFmtId="2" fontId="14" fillId="8" borderId="3" xfId="0" applyNumberFormat="1" applyFont="1" applyFill="1" applyBorder="1" applyAlignment="1" applyProtection="1">
      <alignment horizontal="center" vertical="center" wrapText="1"/>
    </xf>
    <xf numFmtId="2" fontId="14" fillId="8" borderId="1" xfId="0" applyNumberFormat="1" applyFont="1" applyFill="1" applyBorder="1" applyAlignment="1" applyProtection="1">
      <alignment horizontal="center" vertical="center" wrapText="1"/>
    </xf>
    <xf numFmtId="167" fontId="46" fillId="8" borderId="10" xfId="5" applyNumberFormat="1" applyFont="1" applyFill="1" applyBorder="1" applyAlignment="1">
      <alignment horizontal="center"/>
    </xf>
    <xf numFmtId="0" fontId="46" fillId="8" borderId="14" xfId="5" applyFont="1" applyFill="1" applyBorder="1" applyAlignment="1">
      <alignment horizontal="center"/>
    </xf>
    <xf numFmtId="165" fontId="50" fillId="8" borderId="1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 vertical="center"/>
    </xf>
    <xf numFmtId="3" fontId="52" fillId="14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165" fontId="74" fillId="0" borderId="20" xfId="0" applyFont="1" applyFill="1" applyBorder="1" applyAlignment="1">
      <alignment horizontal="center"/>
    </xf>
    <xf numFmtId="165" fontId="46" fillId="8" borderId="10" xfId="0" applyFont="1" applyFill="1" applyBorder="1" applyAlignment="1">
      <alignment horizontal="center"/>
    </xf>
    <xf numFmtId="165" fontId="12" fillId="0" borderId="0" xfId="0" applyFont="1" applyFill="1" applyAlignment="1" applyProtection="1">
      <alignment horizontal="right"/>
    </xf>
    <xf numFmtId="2" fontId="26" fillId="8" borderId="3" xfId="0" applyNumberFormat="1" applyFont="1" applyFill="1" applyBorder="1" applyAlignment="1" applyProtection="1">
      <alignment horizontal="center"/>
    </xf>
    <xf numFmtId="2" fontId="14" fillId="8" borderId="3" xfId="0" applyNumberFormat="1" applyFont="1" applyFill="1" applyBorder="1" applyAlignment="1" applyProtection="1">
      <alignment horizontal="center"/>
    </xf>
    <xf numFmtId="165" fontId="46" fillId="8" borderId="11" xfId="0" applyFont="1" applyFill="1" applyBorder="1" applyAlignment="1">
      <alignment horizontal="center"/>
    </xf>
    <xf numFmtId="165" fontId="47" fillId="0" borderId="0" xfId="0" applyFont="1" applyAlignment="1">
      <alignment horizontal="center"/>
    </xf>
  </cellXfs>
  <cellStyles count="16">
    <cellStyle name="Euro" xfId="1" xr:uid="{00000000-0005-0000-0000-000000000000}"/>
    <cellStyle name="Hipervínculo" xfId="2" builtinId="8"/>
    <cellStyle name="Hipervínculo 2" xfId="15" xr:uid="{59154AF5-B955-44F3-8FBF-E992976AC508}"/>
    <cellStyle name="Millares [0]" xfId="3" builtinId="6"/>
    <cellStyle name="Millares 3" xfId="11" xr:uid="{00000000-0005-0000-0000-000003000000}"/>
    <cellStyle name="Neutral 2" xfId="9" xr:uid="{00000000-0005-0000-0000-000004000000}"/>
    <cellStyle name="Normal" xfId="0" builtinId="0"/>
    <cellStyle name="Normal 2" xfId="12" xr:uid="{00000000-0005-0000-0000-000006000000}"/>
    <cellStyle name="Normal 3" xfId="8" xr:uid="{00000000-0005-0000-0000-000007000000}"/>
    <cellStyle name="Normal 4" xfId="5" xr:uid="{00000000-0005-0000-0000-000008000000}"/>
    <cellStyle name="Normal 4 2" xfId="6" xr:uid="{00000000-0005-0000-0000-000009000000}"/>
    <cellStyle name="Normal 5" xfId="13" xr:uid="{5FA2CE05-B668-464C-91CD-46A33FC857CD}"/>
    <cellStyle name="Normal 7" xfId="7" xr:uid="{00000000-0005-0000-0000-00000A000000}"/>
    <cellStyle name="Normal_A1 Comparacion Internacional" xfId="4" xr:uid="{00000000-0005-0000-0000-00000B000000}"/>
    <cellStyle name="Porcentaje 3" xfId="10" xr:uid="{00000000-0005-0000-0000-00000C000000}"/>
    <cellStyle name="Texto explicativo 2" xfId="14" xr:uid="{55185F86-224D-4B3C-BBC1-9A3CB1062BE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5F5F5"/>
      <color rgb="FF8D3694"/>
      <color rgb="FFC8EC14"/>
      <color rgb="FFC6FA06"/>
      <color rgb="FFA6A6A6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9.3786654643157372E-2"/>
          <c:w val="0.89139096346862223"/>
          <c:h val="0.795762533503292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1'!$C$25:$C$34</c:f>
              <c:numCache>
                <c:formatCode>0_)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'Data 1'!$Q$25:$Q$34</c:f>
              <c:numCache>
                <c:formatCode>0</c:formatCode>
                <c:ptCount val="10"/>
                <c:pt idx="0">
                  <c:v>255.00138014236998</c:v>
                </c:pt>
                <c:pt idx="1">
                  <c:v>251.720169806402</c:v>
                </c:pt>
                <c:pt idx="2">
                  <c:v>245.92032548418598</c:v>
                </c:pt>
                <c:pt idx="3">
                  <c:v>243.174452093442</c:v>
                </c:pt>
                <c:pt idx="4">
                  <c:v>247.97002741339401</c:v>
                </c:pt>
                <c:pt idx="5">
                  <c:v>249.679889981332</c:v>
                </c:pt>
                <c:pt idx="6">
                  <c:v>252.50640568934199</c:v>
                </c:pt>
                <c:pt idx="7">
                  <c:v>253.566420071593</c:v>
                </c:pt>
                <c:pt idx="8">
                  <c:v>249.256694232608</c:v>
                </c:pt>
                <c:pt idx="9">
                  <c:v>236.69664442373099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4-4026-BADB-D79BAAC5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-27"/>
        <c:axId val="646049240"/>
        <c:axId val="646055904"/>
      </c:barChart>
      <c:catAx>
        <c:axId val="646049240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46055904"/>
        <c:crosses val="autoZero"/>
        <c:auto val="1"/>
        <c:lblAlgn val="ctr"/>
        <c:lblOffset val="100"/>
        <c:noMultiLvlLbl val="0"/>
      </c:catAx>
      <c:valAx>
        <c:axId val="646055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4604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57348527636584E-2"/>
          <c:y val="0.1658314293447132"/>
          <c:w val="0.85178868068706604"/>
          <c:h val="0.67726732000226586"/>
        </c:manualLayout>
      </c:layout>
      <c:lineChart>
        <c:grouping val="standard"/>
        <c:varyColors val="0"/>
        <c:ser>
          <c:idx val="5"/>
          <c:order val="5"/>
          <c:tx>
            <c:strRef>
              <c:f>'Data 1'!$J$73</c:f>
              <c:strCache>
                <c:ptCount val="1"/>
                <c:pt idx="0">
                  <c:v>(2016) 6 septiembre</c:v>
                </c:pt>
              </c:strCache>
            </c:strRef>
          </c:tx>
          <c:marker>
            <c:symbol val="none"/>
          </c:marker>
          <c:val>
            <c:numRef>
              <c:f>'Data 1'!$J$74:$J$97</c:f>
              <c:numCache>
                <c:formatCode>#,##0</c:formatCode>
                <c:ptCount val="24"/>
                <c:pt idx="0">
                  <c:v>30272.834999999999</c:v>
                </c:pt>
                <c:pt idx="1">
                  <c:v>28184.644</c:v>
                </c:pt>
                <c:pt idx="2">
                  <c:v>26674.001</c:v>
                </c:pt>
                <c:pt idx="3">
                  <c:v>25966.913</c:v>
                </c:pt>
                <c:pt idx="4">
                  <c:v>25634.508000000002</c:v>
                </c:pt>
                <c:pt idx="5">
                  <c:v>25767.664000000001</c:v>
                </c:pt>
                <c:pt idx="6">
                  <c:v>27545.268</c:v>
                </c:pt>
                <c:pt idx="7">
                  <c:v>30011.603999999999</c:v>
                </c:pt>
                <c:pt idx="8">
                  <c:v>31958.379000000001</c:v>
                </c:pt>
                <c:pt idx="9">
                  <c:v>34314.942000000003</c:v>
                </c:pt>
                <c:pt idx="10">
                  <c:v>36048.141000000003</c:v>
                </c:pt>
                <c:pt idx="11">
                  <c:v>37514.11</c:v>
                </c:pt>
                <c:pt idx="12">
                  <c:v>39048.542999999998</c:v>
                </c:pt>
                <c:pt idx="13">
                  <c:v>40143.993999999999</c:v>
                </c:pt>
                <c:pt idx="14">
                  <c:v>39824.531000000003</c:v>
                </c:pt>
                <c:pt idx="15">
                  <c:v>39657.337</c:v>
                </c:pt>
                <c:pt idx="16">
                  <c:v>39724.39</c:v>
                </c:pt>
                <c:pt idx="17">
                  <c:v>39509.758999999998</c:v>
                </c:pt>
                <c:pt idx="18">
                  <c:v>38705.442000000003</c:v>
                </c:pt>
                <c:pt idx="19">
                  <c:v>37626.425999999999</c:v>
                </c:pt>
                <c:pt idx="20">
                  <c:v>37189</c:v>
                </c:pt>
                <c:pt idx="21">
                  <c:v>38117.504000000001</c:v>
                </c:pt>
                <c:pt idx="22">
                  <c:v>35532.201000000001</c:v>
                </c:pt>
                <c:pt idx="23">
                  <c:v>32869.332999999999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9C-48D1-8A46-E9B6B32A7833}"/>
            </c:ext>
          </c:extLst>
        </c:ser>
        <c:ser>
          <c:idx val="6"/>
          <c:order val="6"/>
          <c:tx>
            <c:strRef>
              <c:f>'Data 1'!$K$73</c:f>
              <c:strCache>
                <c:ptCount val="1"/>
                <c:pt idx="0">
                  <c:v>(2017) 18 enero</c:v>
                </c:pt>
              </c:strCache>
            </c:strRef>
          </c:tx>
          <c:marker>
            <c:symbol val="none"/>
          </c:marker>
          <c:val>
            <c:numRef>
              <c:f>'Data 1'!$K$74:$K$97</c:f>
              <c:numCache>
                <c:formatCode>#,##0</c:formatCode>
                <c:ptCount val="24"/>
                <c:pt idx="0">
                  <c:v>29631.804</c:v>
                </c:pt>
                <c:pt idx="1">
                  <c:v>27301.991000000002</c:v>
                </c:pt>
                <c:pt idx="2">
                  <c:v>25943.218000000001</c:v>
                </c:pt>
                <c:pt idx="3">
                  <c:v>25543.609</c:v>
                </c:pt>
                <c:pt idx="4">
                  <c:v>25425.165000000001</c:v>
                </c:pt>
                <c:pt idx="5">
                  <c:v>26017.829000000002</c:v>
                </c:pt>
                <c:pt idx="6">
                  <c:v>28665.567999999999</c:v>
                </c:pt>
                <c:pt idx="7">
                  <c:v>33897.599000000002</c:v>
                </c:pt>
                <c:pt idx="8">
                  <c:v>37667.61</c:v>
                </c:pt>
                <c:pt idx="9">
                  <c:v>39131.94</c:v>
                </c:pt>
                <c:pt idx="10">
                  <c:v>39840.921999999999</c:v>
                </c:pt>
                <c:pt idx="11">
                  <c:v>39867.508000000002</c:v>
                </c:pt>
                <c:pt idx="12">
                  <c:v>39653.468999999997</c:v>
                </c:pt>
                <c:pt idx="13">
                  <c:v>39484.146999999997</c:v>
                </c:pt>
                <c:pt idx="14">
                  <c:v>38300.010999999999</c:v>
                </c:pt>
                <c:pt idx="15">
                  <c:v>37795.743999999999</c:v>
                </c:pt>
                <c:pt idx="16">
                  <c:v>37685.932000000001</c:v>
                </c:pt>
                <c:pt idx="17">
                  <c:v>38114.408000000003</c:v>
                </c:pt>
                <c:pt idx="18">
                  <c:v>39782.711000000003</c:v>
                </c:pt>
                <c:pt idx="19">
                  <c:v>40938.267</c:v>
                </c:pt>
                <c:pt idx="20">
                  <c:v>41015.398999999998</c:v>
                </c:pt>
                <c:pt idx="21">
                  <c:v>39737.271999999997</c:v>
                </c:pt>
                <c:pt idx="22">
                  <c:v>36637.466</c:v>
                </c:pt>
                <c:pt idx="23">
                  <c:v>33068.67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9C-48D1-8A46-E9B6B32A7833}"/>
            </c:ext>
          </c:extLst>
        </c:ser>
        <c:ser>
          <c:idx val="7"/>
          <c:order val="7"/>
          <c:tx>
            <c:strRef>
              <c:f>'Data 1'!$L$73</c:f>
              <c:strCache>
                <c:ptCount val="1"/>
                <c:pt idx="0">
                  <c:v>(2018) 8 febrero</c:v>
                </c:pt>
              </c:strCache>
            </c:strRef>
          </c:tx>
          <c:marker>
            <c:symbol val="none"/>
          </c:marker>
          <c:val>
            <c:numRef>
              <c:f>'Data 1'!$L$74:$L$97</c:f>
              <c:numCache>
                <c:formatCode>#,##0</c:formatCode>
                <c:ptCount val="24"/>
                <c:pt idx="0">
                  <c:v>29948.2</c:v>
                </c:pt>
                <c:pt idx="1">
                  <c:v>27600.365000000002</c:v>
                </c:pt>
                <c:pt idx="2">
                  <c:v>26369.02</c:v>
                </c:pt>
                <c:pt idx="3">
                  <c:v>25824.162</c:v>
                </c:pt>
                <c:pt idx="4">
                  <c:v>25674.05</c:v>
                </c:pt>
                <c:pt idx="5">
                  <c:v>26294.456999999999</c:v>
                </c:pt>
                <c:pt idx="6">
                  <c:v>29171.115000000002</c:v>
                </c:pt>
                <c:pt idx="7">
                  <c:v>34275.72</c:v>
                </c:pt>
                <c:pt idx="8">
                  <c:v>37469.413999999997</c:v>
                </c:pt>
                <c:pt idx="9">
                  <c:v>38995.199000000001</c:v>
                </c:pt>
                <c:pt idx="10">
                  <c:v>39628.154000000002</c:v>
                </c:pt>
                <c:pt idx="11">
                  <c:v>39398.097000000002</c:v>
                </c:pt>
                <c:pt idx="12">
                  <c:v>38909.205999999998</c:v>
                </c:pt>
                <c:pt idx="13">
                  <c:v>38791.762999999999</c:v>
                </c:pt>
                <c:pt idx="14">
                  <c:v>37647.99</c:v>
                </c:pt>
                <c:pt idx="15">
                  <c:v>37236.152000000002</c:v>
                </c:pt>
                <c:pt idx="16">
                  <c:v>36953.686000000002</c:v>
                </c:pt>
                <c:pt idx="17">
                  <c:v>37011.777000000002</c:v>
                </c:pt>
                <c:pt idx="18">
                  <c:v>37831.688999999998</c:v>
                </c:pt>
                <c:pt idx="19">
                  <c:v>40152.588000000003</c:v>
                </c:pt>
                <c:pt idx="20">
                  <c:v>40611.154000000002</c:v>
                </c:pt>
                <c:pt idx="21">
                  <c:v>39755.040999999997</c:v>
                </c:pt>
                <c:pt idx="22">
                  <c:v>37009.868999999999</c:v>
                </c:pt>
                <c:pt idx="23">
                  <c:v>33334.631999999998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9C-48D1-8A46-E9B6B32A7833}"/>
            </c:ext>
          </c:extLst>
        </c:ser>
        <c:ser>
          <c:idx val="8"/>
          <c:order val="8"/>
          <c:tx>
            <c:strRef>
              <c:f>'Data 1'!$M$73</c:f>
              <c:strCache>
                <c:ptCount val="1"/>
                <c:pt idx="0">
                  <c:v>(2019) 10 enero</c:v>
                </c:pt>
              </c:strCache>
            </c:strRef>
          </c:tx>
          <c:marker>
            <c:symbol val="none"/>
          </c:marker>
          <c:val>
            <c:numRef>
              <c:f>'Data 1'!$M$74:$M$97</c:f>
              <c:numCache>
                <c:formatCode>#,##0</c:formatCode>
                <c:ptCount val="24"/>
                <c:pt idx="0">
                  <c:v>28921.398598</c:v>
                </c:pt>
                <c:pt idx="1">
                  <c:v>26794.826998</c:v>
                </c:pt>
                <c:pt idx="2">
                  <c:v>25455.790598</c:v>
                </c:pt>
                <c:pt idx="3">
                  <c:v>24997.620798</c:v>
                </c:pt>
                <c:pt idx="4">
                  <c:v>24949.076598</c:v>
                </c:pt>
                <c:pt idx="5">
                  <c:v>25625.829797999999</c:v>
                </c:pt>
                <c:pt idx="6">
                  <c:v>28588.693198000001</c:v>
                </c:pt>
                <c:pt idx="7">
                  <c:v>33634.383198000003</c:v>
                </c:pt>
                <c:pt idx="8">
                  <c:v>37045.245397999999</c:v>
                </c:pt>
                <c:pt idx="9">
                  <c:v>38032.944398</c:v>
                </c:pt>
                <c:pt idx="10">
                  <c:v>38406.850198</c:v>
                </c:pt>
                <c:pt idx="11">
                  <c:v>38083.917997999997</c:v>
                </c:pt>
                <c:pt idx="12">
                  <c:v>37600.935998000001</c:v>
                </c:pt>
                <c:pt idx="13">
                  <c:v>37367.132998000001</c:v>
                </c:pt>
                <c:pt idx="14">
                  <c:v>36146.741997999998</c:v>
                </c:pt>
                <c:pt idx="15">
                  <c:v>35674.329998000001</c:v>
                </c:pt>
                <c:pt idx="16">
                  <c:v>35521.048997999998</c:v>
                </c:pt>
                <c:pt idx="17">
                  <c:v>36007.729998000003</c:v>
                </c:pt>
                <c:pt idx="18">
                  <c:v>38230.607997999999</c:v>
                </c:pt>
                <c:pt idx="19">
                  <c:v>39700.931998</c:v>
                </c:pt>
                <c:pt idx="20">
                  <c:v>40136.264997999999</c:v>
                </c:pt>
                <c:pt idx="21">
                  <c:v>39011.172998000002</c:v>
                </c:pt>
                <c:pt idx="22">
                  <c:v>36073.668998000001</c:v>
                </c:pt>
                <c:pt idx="23">
                  <c:v>32445.215998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4-4E50-ADBC-6A828C4BDE13}"/>
            </c:ext>
          </c:extLst>
        </c:ser>
        <c:ser>
          <c:idx val="9"/>
          <c:order val="9"/>
          <c:tx>
            <c:strRef>
              <c:f>'Data 1'!$N$73</c:f>
              <c:strCache>
                <c:ptCount val="1"/>
                <c:pt idx="0">
                  <c:v>(2020) 20 enero</c:v>
                </c:pt>
              </c:strCache>
            </c:strRef>
          </c:tx>
          <c:marker>
            <c:symbol val="none"/>
          </c:marker>
          <c:val>
            <c:numRef>
              <c:f>'Data 1'!$N$74:$N$97</c:f>
              <c:numCache>
                <c:formatCode>#,##0</c:formatCode>
                <c:ptCount val="24"/>
                <c:pt idx="0">
                  <c:v>26236.822</c:v>
                </c:pt>
                <c:pt idx="1">
                  <c:v>24309.725999999999</c:v>
                </c:pt>
                <c:pt idx="2">
                  <c:v>23077.121999999999</c:v>
                </c:pt>
                <c:pt idx="3">
                  <c:v>22686.288</c:v>
                </c:pt>
                <c:pt idx="4">
                  <c:v>22672.760999999999</c:v>
                </c:pt>
                <c:pt idx="5">
                  <c:v>23539.56</c:v>
                </c:pt>
                <c:pt idx="6">
                  <c:v>26903.231</c:v>
                </c:pt>
                <c:pt idx="7">
                  <c:v>32118.179</c:v>
                </c:pt>
                <c:pt idx="8">
                  <c:v>35591.879000000001</c:v>
                </c:pt>
                <c:pt idx="9">
                  <c:v>37393.228000000003</c:v>
                </c:pt>
                <c:pt idx="10">
                  <c:v>38561.767999999996</c:v>
                </c:pt>
                <c:pt idx="11">
                  <c:v>39087.870000000003</c:v>
                </c:pt>
                <c:pt idx="12">
                  <c:v>38997.175000000003</c:v>
                </c:pt>
                <c:pt idx="13">
                  <c:v>39088.493999999999</c:v>
                </c:pt>
                <c:pt idx="14">
                  <c:v>38075.531999999999</c:v>
                </c:pt>
                <c:pt idx="15">
                  <c:v>37588.785000000003</c:v>
                </c:pt>
                <c:pt idx="16">
                  <c:v>37272.332999999999</c:v>
                </c:pt>
                <c:pt idx="17">
                  <c:v>37472.536999999997</c:v>
                </c:pt>
                <c:pt idx="18">
                  <c:v>38728.413</c:v>
                </c:pt>
                <c:pt idx="19">
                  <c:v>39857.964</c:v>
                </c:pt>
                <c:pt idx="20">
                  <c:v>39997.188999999998</c:v>
                </c:pt>
                <c:pt idx="21">
                  <c:v>38489.555</c:v>
                </c:pt>
                <c:pt idx="22">
                  <c:v>35169.777999999998</c:v>
                </c:pt>
                <c:pt idx="23">
                  <c:v>31446.312999999998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6-41ED-AC72-FDE6F13B9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44576"/>
        <c:axId val="66104496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1'!$E$73</c15:sqref>
                        </c15:formulaRef>
                      </c:ext>
                    </c:extLst>
                    <c:strCache>
                      <c:ptCount val="1"/>
                      <c:pt idx="0">
                        <c:v>(2011) 24 enero </c:v>
                      </c:pt>
                    </c:strCache>
                  </c:strRef>
                </c:tx>
                <c:spPr>
                  <a:ln w="25400">
                    <a:solidFill>
                      <a:srgbClr val="92D050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'Data 1'!$C$74:$C$97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'Data 1'!$E$74:$E$97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29651.3</c:v>
                      </c:pt>
                      <c:pt idx="1">
                        <c:v>26677.1</c:v>
                      </c:pt>
                      <c:pt idx="2">
                        <c:v>25025.3</c:v>
                      </c:pt>
                      <c:pt idx="3">
                        <c:v>24488.7</c:v>
                      </c:pt>
                      <c:pt idx="4">
                        <c:v>24453.4</c:v>
                      </c:pt>
                      <c:pt idx="5">
                        <c:v>25367.9</c:v>
                      </c:pt>
                      <c:pt idx="6">
                        <c:v>28887.1</c:v>
                      </c:pt>
                      <c:pt idx="7">
                        <c:v>33720.5</c:v>
                      </c:pt>
                      <c:pt idx="8">
                        <c:v>39412.9</c:v>
                      </c:pt>
                      <c:pt idx="9">
                        <c:v>40742</c:v>
                      </c:pt>
                      <c:pt idx="10">
                        <c:v>41677.599999999999</c:v>
                      </c:pt>
                      <c:pt idx="11">
                        <c:v>41861</c:v>
                      </c:pt>
                      <c:pt idx="12">
                        <c:v>41097.300000000003</c:v>
                      </c:pt>
                      <c:pt idx="13">
                        <c:v>40364.1</c:v>
                      </c:pt>
                      <c:pt idx="14">
                        <c:v>38626.6</c:v>
                      </c:pt>
                      <c:pt idx="15">
                        <c:v>38154.800000000003</c:v>
                      </c:pt>
                      <c:pt idx="16">
                        <c:v>38409.1</c:v>
                      </c:pt>
                      <c:pt idx="17">
                        <c:v>39839.4</c:v>
                      </c:pt>
                      <c:pt idx="18">
                        <c:v>42001</c:v>
                      </c:pt>
                      <c:pt idx="19">
                        <c:v>44106.7</c:v>
                      </c:pt>
                      <c:pt idx="20">
                        <c:v>43609.4</c:v>
                      </c:pt>
                      <c:pt idx="21">
                        <c:v>41952.1</c:v>
                      </c:pt>
                      <c:pt idx="22">
                        <c:v>39128</c:v>
                      </c:pt>
                      <c:pt idx="23">
                        <c:v>35222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69C-48D1-8A46-E9B6B32A7833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1'!$F$73</c15:sqref>
                        </c15:formulaRef>
                      </c:ext>
                    </c:extLst>
                    <c:strCache>
                      <c:ptCount val="1"/>
                      <c:pt idx="0">
                        <c:v>(2012) 13 febrero </c:v>
                      </c:pt>
                    </c:strCache>
                  </c:strRef>
                </c:tx>
                <c:spPr>
                  <a:ln w="25400">
                    <a:solidFill>
                      <a:srgbClr val="9900CC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1'!$C$74:$C$97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1'!$F$74:$F$97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28932.6</c:v>
                      </c:pt>
                      <c:pt idx="1">
                        <c:v>26096.7</c:v>
                      </c:pt>
                      <c:pt idx="2">
                        <c:v>24672.3</c:v>
                      </c:pt>
                      <c:pt idx="3">
                        <c:v>23920.799999999999</c:v>
                      </c:pt>
                      <c:pt idx="4">
                        <c:v>23803.1</c:v>
                      </c:pt>
                      <c:pt idx="5">
                        <c:v>24554.799999999999</c:v>
                      </c:pt>
                      <c:pt idx="6">
                        <c:v>28409.200000000001</c:v>
                      </c:pt>
                      <c:pt idx="7">
                        <c:v>33836.300000000003</c:v>
                      </c:pt>
                      <c:pt idx="8">
                        <c:v>38434.5</c:v>
                      </c:pt>
                      <c:pt idx="9">
                        <c:v>40347.199999999997</c:v>
                      </c:pt>
                      <c:pt idx="10">
                        <c:v>41465.599999999999</c:v>
                      </c:pt>
                      <c:pt idx="11">
                        <c:v>41620.9</c:v>
                      </c:pt>
                      <c:pt idx="12">
                        <c:v>40745.599999999999</c:v>
                      </c:pt>
                      <c:pt idx="13">
                        <c:v>39671.4</c:v>
                      </c:pt>
                      <c:pt idx="14">
                        <c:v>38499.5</c:v>
                      </c:pt>
                      <c:pt idx="15">
                        <c:v>38146.1</c:v>
                      </c:pt>
                      <c:pt idx="16">
                        <c:v>38122.699999999997</c:v>
                      </c:pt>
                      <c:pt idx="17">
                        <c:v>38554.6</c:v>
                      </c:pt>
                      <c:pt idx="18">
                        <c:v>40536.5</c:v>
                      </c:pt>
                      <c:pt idx="19">
                        <c:v>42629.5</c:v>
                      </c:pt>
                      <c:pt idx="20">
                        <c:v>43010.2</c:v>
                      </c:pt>
                      <c:pt idx="21">
                        <c:v>41504.9</c:v>
                      </c:pt>
                      <c:pt idx="22">
                        <c:v>38636.9</c:v>
                      </c:pt>
                      <c:pt idx="23">
                        <c:v>35047.199999999997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69C-48D1-8A46-E9B6B32A7833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1'!$G$73</c15:sqref>
                        </c15:formulaRef>
                      </c:ext>
                    </c:extLst>
                    <c:strCache>
                      <c:ptCount val="1"/>
                      <c:pt idx="0">
                        <c:v>(2013) 27 febrero</c:v>
                      </c:pt>
                    </c:strCache>
                  </c:strRef>
                </c:tx>
                <c:spPr>
                  <a:ln w="25400">
                    <a:solidFill>
                      <a:schemeClr val="accent2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1'!$C$74:$C$97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1'!$G$74:$G$97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29090.7</c:v>
                      </c:pt>
                      <c:pt idx="1">
                        <c:v>26345.1</c:v>
                      </c:pt>
                      <c:pt idx="2">
                        <c:v>24806.7</c:v>
                      </c:pt>
                      <c:pt idx="3">
                        <c:v>24466</c:v>
                      </c:pt>
                      <c:pt idx="4">
                        <c:v>24373.7</c:v>
                      </c:pt>
                      <c:pt idx="5">
                        <c:v>25127.8</c:v>
                      </c:pt>
                      <c:pt idx="6">
                        <c:v>28223.5</c:v>
                      </c:pt>
                      <c:pt idx="7">
                        <c:v>33441.1</c:v>
                      </c:pt>
                      <c:pt idx="8">
                        <c:v>36519.9</c:v>
                      </c:pt>
                      <c:pt idx="9">
                        <c:v>37551.699999999997</c:v>
                      </c:pt>
                      <c:pt idx="10">
                        <c:v>38383.9</c:v>
                      </c:pt>
                      <c:pt idx="11">
                        <c:v>37958.199999999997</c:v>
                      </c:pt>
                      <c:pt idx="12">
                        <c:v>37405.199999999997</c:v>
                      </c:pt>
                      <c:pt idx="13">
                        <c:v>37263.199999999997</c:v>
                      </c:pt>
                      <c:pt idx="14">
                        <c:v>35494.5</c:v>
                      </c:pt>
                      <c:pt idx="15">
                        <c:v>35271.599999999999</c:v>
                      </c:pt>
                      <c:pt idx="16">
                        <c:v>35716.5</c:v>
                      </c:pt>
                      <c:pt idx="17">
                        <c:v>35299.800000000003</c:v>
                      </c:pt>
                      <c:pt idx="18">
                        <c:v>35865.300000000003</c:v>
                      </c:pt>
                      <c:pt idx="19">
                        <c:v>39119.9</c:v>
                      </c:pt>
                      <c:pt idx="20">
                        <c:v>39963.300000000003</c:v>
                      </c:pt>
                      <c:pt idx="21">
                        <c:v>38441.699999999997</c:v>
                      </c:pt>
                      <c:pt idx="22">
                        <c:v>35562.5</c:v>
                      </c:pt>
                      <c:pt idx="23">
                        <c:v>31857.5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69C-48D1-8A46-E9B6B32A7833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1'!$H$73</c15:sqref>
                        </c15:formulaRef>
                      </c:ext>
                    </c:extLst>
                    <c:strCache>
                      <c:ptCount val="1"/>
                      <c:pt idx="0">
                        <c:v>(2014) 4 febrero</c:v>
                      </c:pt>
                    </c:strCache>
                  </c:strRef>
                </c:tx>
                <c:spPr>
                  <a:ln w="25400">
                    <a:solidFill>
                      <a:srgbClr val="00B0F0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1'!$C$74:$C$97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1'!$H$74:$H$97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28309</c:v>
                      </c:pt>
                      <c:pt idx="1">
                        <c:v>25917</c:v>
                      </c:pt>
                      <c:pt idx="2">
                        <c:v>24688</c:v>
                      </c:pt>
                      <c:pt idx="3">
                        <c:v>24031</c:v>
                      </c:pt>
                      <c:pt idx="4">
                        <c:v>24014</c:v>
                      </c:pt>
                      <c:pt idx="5">
                        <c:v>24637</c:v>
                      </c:pt>
                      <c:pt idx="6">
                        <c:v>27166</c:v>
                      </c:pt>
                      <c:pt idx="7">
                        <c:v>32087</c:v>
                      </c:pt>
                      <c:pt idx="8">
                        <c:v>35251</c:v>
                      </c:pt>
                      <c:pt idx="9">
                        <c:v>36570</c:v>
                      </c:pt>
                      <c:pt idx="10">
                        <c:v>37219</c:v>
                      </c:pt>
                      <c:pt idx="11">
                        <c:v>37155</c:v>
                      </c:pt>
                      <c:pt idx="12">
                        <c:v>37025</c:v>
                      </c:pt>
                      <c:pt idx="13">
                        <c:v>36814</c:v>
                      </c:pt>
                      <c:pt idx="14">
                        <c:v>35513</c:v>
                      </c:pt>
                      <c:pt idx="15">
                        <c:v>34944</c:v>
                      </c:pt>
                      <c:pt idx="16">
                        <c:v>34965</c:v>
                      </c:pt>
                      <c:pt idx="17">
                        <c:v>35369</c:v>
                      </c:pt>
                      <c:pt idx="18">
                        <c:v>36648</c:v>
                      </c:pt>
                      <c:pt idx="19">
                        <c:v>38474</c:v>
                      </c:pt>
                      <c:pt idx="20">
                        <c:v>38669</c:v>
                      </c:pt>
                      <c:pt idx="21">
                        <c:v>37714</c:v>
                      </c:pt>
                      <c:pt idx="22">
                        <c:v>34758</c:v>
                      </c:pt>
                      <c:pt idx="23">
                        <c:v>31319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69C-48D1-8A46-E9B6B32A7833}"/>
                  </c:ext>
                </c:extLst>
              </c15:ser>
            </c15:filteredLineSeries>
            <c15:filteredLineSeries>
              <c15:ser>
                <c:idx val="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1'!$I$73</c15:sqref>
                        </c15:formulaRef>
                      </c:ext>
                    </c:extLst>
                    <c:strCache>
                      <c:ptCount val="1"/>
                      <c:pt idx="0">
                        <c:v>(2015) 4 febrero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1'!$I$74:$I$97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29734.871999999999</c:v>
                      </c:pt>
                      <c:pt idx="1">
                        <c:v>27495.386999999999</c:v>
                      </c:pt>
                      <c:pt idx="2">
                        <c:v>25998.396000000001</c:v>
                      </c:pt>
                      <c:pt idx="3">
                        <c:v>25549.628000000001</c:v>
                      </c:pt>
                      <c:pt idx="4">
                        <c:v>25157.383999999998</c:v>
                      </c:pt>
                      <c:pt idx="5">
                        <c:v>25926.485000000001</c:v>
                      </c:pt>
                      <c:pt idx="6">
                        <c:v>28654.249</c:v>
                      </c:pt>
                      <c:pt idx="7">
                        <c:v>33637.370000000003</c:v>
                      </c:pt>
                      <c:pt idx="8">
                        <c:v>36527.307999999997</c:v>
                      </c:pt>
                      <c:pt idx="9">
                        <c:v>38097.336000000003</c:v>
                      </c:pt>
                      <c:pt idx="10">
                        <c:v>38791.629999999997</c:v>
                      </c:pt>
                      <c:pt idx="11">
                        <c:v>38741.523999999998</c:v>
                      </c:pt>
                      <c:pt idx="12">
                        <c:v>38556.813000000002</c:v>
                      </c:pt>
                      <c:pt idx="13">
                        <c:v>38534.690999999999</c:v>
                      </c:pt>
                      <c:pt idx="14">
                        <c:v>37091.449000000001</c:v>
                      </c:pt>
                      <c:pt idx="15">
                        <c:v>36773.593999999997</c:v>
                      </c:pt>
                      <c:pt idx="16">
                        <c:v>36599.593999999997</c:v>
                      </c:pt>
                      <c:pt idx="17">
                        <c:v>36927.99</c:v>
                      </c:pt>
                      <c:pt idx="18">
                        <c:v>38010.114000000001</c:v>
                      </c:pt>
                      <c:pt idx="19">
                        <c:v>40305.625</c:v>
                      </c:pt>
                      <c:pt idx="20">
                        <c:v>40323.766000000003</c:v>
                      </c:pt>
                      <c:pt idx="21">
                        <c:v>39155.991999999998</c:v>
                      </c:pt>
                      <c:pt idx="22">
                        <c:v>36331.85</c:v>
                      </c:pt>
                      <c:pt idx="23">
                        <c:v>32829.544000000002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69C-48D1-8A46-E9B6B32A7833}"/>
                  </c:ext>
                </c:extLst>
              </c15:ser>
            </c15:filteredLineSeries>
          </c:ext>
        </c:extLst>
      </c:lineChart>
      <c:catAx>
        <c:axId val="66104457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1044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61044968"/>
        <c:scaling>
          <c:orientation val="minMax"/>
          <c:min val="22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1044576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067781875366844"/>
          <c:y val="1.9762845849802372E-2"/>
          <c:w val="0.88571976366878191"/>
          <c:h val="7.9750687892458247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orientation="portrait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1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Demanda horaria (MWh)</a:t>
            </a:r>
          </a:p>
        </c:rich>
      </c:tx>
      <c:layout>
        <c:manualLayout>
          <c:xMode val="edge"/>
          <c:yMode val="edge"/>
          <c:x val="0.56722768643343791"/>
          <c:y val="7.6416527479519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89156626506021E-2"/>
          <c:y val="0.14712916567247278"/>
          <c:w val="0.86445783132530118"/>
          <c:h val="0.73282072695458522"/>
        </c:manualLayout>
      </c:layout>
      <c:barChart>
        <c:barDir val="bar"/>
        <c:grouping val="clustered"/>
        <c:varyColors val="0"/>
        <c:ser>
          <c:idx val="0"/>
          <c:order val="0"/>
          <c:tx>
            <c:v>Verano (junio-septiembre)</c:v>
          </c:tx>
          <c:spPr>
            <a:solidFill>
              <a:srgbClr val="8D369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135918527222875"/>
                  <c:y val="-4.4934121440070564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25-47E3-85D2-6B744BF965C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1'!$C$101:$C$109</c15:sqref>
                  </c15:fullRef>
                </c:ext>
              </c:extLst>
              <c:f>'Data 1'!$C$105:$C$109</c:f>
              <c:numCache>
                <c:formatCode>0_)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1'!$E$113:$E$121</c15:sqref>
                  </c15:fullRef>
                </c:ext>
              </c:extLst>
              <c:f>'Data 1'!$E$117:$E$121</c:f>
              <c:numCache>
                <c:formatCode>#,##0</c:formatCode>
                <c:ptCount val="5"/>
                <c:pt idx="0">
                  <c:v>40043.813999999998</c:v>
                </c:pt>
                <c:pt idx="1">
                  <c:v>39301.834999999999</c:v>
                </c:pt>
                <c:pt idx="2">
                  <c:v>39701.370000000003</c:v>
                </c:pt>
                <c:pt idx="3">
                  <c:v>39382.936999999998</c:v>
                </c:pt>
                <c:pt idx="4">
                  <c:v>38470.71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1'!$E$113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B3AC-4702-B145-839348C1447F}"/>
                      </c:ext>
                    </c:extLst>
                  </c15:dLbl>
                </c15:categoryFilterException>
                <c15:categoryFilterException>
                  <c15:sqref>'Data 1'!$E$114</c15:sqref>
                  <c15:dLbl>
                    <c:idx val="-1"/>
                    <c:layout>
                      <c:manualLayout>
                        <c:x val="-0.1096748922835879"/>
                        <c:y val="8.9868242880141127E-17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3AC-4702-B145-839348C1447F}"/>
                      </c:ext>
                    </c:extLst>
                  </c15:dLbl>
                </c15:categoryFilterException>
                <c15:categoryFilterException>
                  <c15:sqref>'Data 1'!$E$115</c15:sqref>
                  <c15:dLbl>
                    <c:idx val="-1"/>
                    <c:layout>
                      <c:manualLayout>
                        <c:x val="-0.11359185272228747"/>
                        <c:y val="-8.9868242880141127E-17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B3AC-4702-B145-839348C1447F}"/>
                      </c:ext>
                    </c:extLst>
                  </c15:dLbl>
                </c15:categoryFilterException>
                <c15:categoryFilterException>
                  <c15:sqref>'Data 1'!$E$116</c15:sqref>
                  <c15:dLbl>
                    <c:idx val="-1"/>
                    <c:layout>
                      <c:manualLayout>
                        <c:x val="-0.1135918527222875"/>
                        <c:y val="0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B3AC-4702-B145-839348C1447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DF25-47E3-85D2-6B744BF965C8}"/>
            </c:ext>
          </c:extLst>
        </c:ser>
        <c:ser>
          <c:idx val="3"/>
          <c:order val="1"/>
          <c:tx>
            <c:v>Invierno (enero-mayo/octubre-diciembre)</c:v>
          </c:tx>
          <c:spPr>
            <a:solidFill>
              <a:srgbClr val="C8EC1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967489228358794"/>
                  <c:y val="4.4934121440070564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25-47E3-85D2-6B744BF965C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1'!$C$101:$C$109</c15:sqref>
                  </c15:fullRef>
                </c:ext>
              </c:extLst>
              <c:f>'Data 1'!$C$105:$C$109</c:f>
              <c:numCache>
                <c:formatCode>0_)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1'!$E$101:$E$109</c15:sqref>
                  </c15:fullRef>
                </c:ext>
              </c:extLst>
              <c:f>'Data 1'!$E$105:$E$109</c:f>
              <c:numCache>
                <c:formatCode>#,##0</c:formatCode>
                <c:ptCount val="5"/>
                <c:pt idx="0">
                  <c:v>38085.987000000001</c:v>
                </c:pt>
                <c:pt idx="1">
                  <c:v>40960.58</c:v>
                </c:pt>
                <c:pt idx="2">
                  <c:v>40611.154000000002</c:v>
                </c:pt>
                <c:pt idx="3">
                  <c:v>40136</c:v>
                </c:pt>
                <c:pt idx="4">
                  <c:v>39997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1'!$E$101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4-B3AC-4702-B145-839348C1447F}"/>
                      </c:ext>
                    </c:extLst>
                  </c15:dLbl>
                </c15:categoryFilterException>
                <c15:categoryFilterException>
                  <c15:sqref>'Data 1'!$E$102</c15:sqref>
                  <c15:dLbl>
                    <c:idx val="-1"/>
                    <c:layout>
                      <c:manualLayout>
                        <c:x val="-0.1135918527222875"/>
                        <c:y val="8.9868242880141127E-17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B3AC-4702-B145-839348C1447F}"/>
                      </c:ext>
                    </c:extLst>
                  </c15:dLbl>
                </c15:categoryFilterException>
                <c15:categoryFilterException>
                  <c15:sqref>'Data 1'!$E$103</c15:sqref>
                  <c15:dLbl>
                    <c:idx val="-1"/>
                    <c:layout>
                      <c:manualLayout>
                        <c:x val="-0.10575793184488837"/>
                        <c:y val="0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B3AC-4702-B145-839348C1447F}"/>
                      </c:ext>
                    </c:extLst>
                  </c15:dLbl>
                </c15:categoryFilterException>
                <c15:categoryFilterException>
                  <c15:sqref>'Data 1'!$E$104</c15:sqref>
                  <c15:dLbl>
                    <c:idx val="-1"/>
                    <c:layout>
                      <c:manualLayout>
                        <c:x val="-0.1135918527222875"/>
                        <c:y val="0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B3AC-4702-B145-839348C1447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DF25-47E3-85D2-6B744BF965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61043792"/>
        <c:axId val="661043400"/>
      </c:barChart>
      <c:catAx>
        <c:axId val="661043792"/>
        <c:scaling>
          <c:orientation val="minMax"/>
        </c:scaling>
        <c:delete val="0"/>
        <c:axPos val="r"/>
        <c:numFmt formatCode="0_)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6610434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61043400"/>
        <c:scaling>
          <c:orientation val="maxMin"/>
          <c:max val="50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043792"/>
        <c:crosses val="autoZero"/>
        <c:crossBetween val="between"/>
        <c:majorUnit val="10000"/>
        <c:minorUnit val="500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55909675509127754"/>
          <c:y val="1.4053527399984091E-2"/>
          <c:w val="0.43307795984961339"/>
          <c:h val="5.5335968379446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orientation="portrait" horizontalDpi="-4" verticalDpi="-4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Demanda diaria (GWh)</a:t>
            </a:r>
          </a:p>
        </c:rich>
      </c:tx>
      <c:layout>
        <c:manualLayout>
          <c:xMode val="edge"/>
          <c:yMode val="edge"/>
          <c:x val="0.10909126818202963"/>
          <c:y val="9.2450691985649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1541628764303"/>
          <c:y val="0.15681289279555941"/>
          <c:w val="0.77036390621395645"/>
          <c:h val="0.71951240994204579"/>
        </c:manualLayout>
      </c:layout>
      <c:barChart>
        <c:barDir val="bar"/>
        <c:grouping val="clustered"/>
        <c:varyColors val="0"/>
        <c:ser>
          <c:idx val="1"/>
          <c:order val="0"/>
          <c:tx>
            <c:v>Verano (junio-septiembre)</c:v>
          </c:tx>
          <c:spPr>
            <a:solidFill>
              <a:srgbClr val="8D369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3E7-42A5-9A1E-D0FDC85759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1'!$C$101:$C$109</c15:sqref>
                  </c15:fullRef>
                </c:ext>
              </c:extLst>
              <c:f>'Data 1'!$C$105:$C$109</c:f>
              <c:numCache>
                <c:formatCode>0_)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1'!$F$113:$F$121</c15:sqref>
                  </c15:fullRef>
                </c:ext>
              </c:extLst>
              <c:f>'Data 1'!$F$117:$F$121</c:f>
              <c:numCache>
                <c:formatCode>#,##0</c:formatCode>
                <c:ptCount val="5"/>
                <c:pt idx="0">
                  <c:v>817.42597000000001</c:v>
                </c:pt>
                <c:pt idx="1">
                  <c:v>813.75465099999997</c:v>
                </c:pt>
                <c:pt idx="2">
                  <c:v>805.83079799999996</c:v>
                </c:pt>
                <c:pt idx="3">
                  <c:v>809</c:v>
                </c:pt>
                <c:pt idx="4">
                  <c:v>780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1'!$F$113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3164-44D0-869F-0EA1D58EE368}"/>
                      </c:ext>
                    </c:extLst>
                  </c15:dLbl>
                </c15:categoryFilterException>
                <c15:categoryFilterException>
                  <c15:sqref>'Data 1'!$F$114</c15:sqref>
                  <c15:dLbl>
                    <c:idx val="-1"/>
                    <c:layout>
                      <c:manualLayout>
                        <c:x val="-7.2916686602331207E-2"/>
                        <c:y val="9.6408773198361046E-3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3164-44D0-869F-0EA1D58EE368}"/>
                      </c:ext>
                    </c:extLst>
                  </c15:dLbl>
                </c15:categoryFilterException>
                <c15:categoryFilterException>
                  <c15:sqref>'Data 1'!$F$115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2-3164-44D0-869F-0EA1D58EE368}"/>
                      </c:ext>
                    </c:extLst>
                  </c15:dLbl>
                </c15:categoryFilterException>
                <c15:categoryFilterException>
                  <c15:sqref>'Data 1'!$F$116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3-3164-44D0-869F-0EA1D58EE36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8942-40AB-BE26-B34CE51C641C}"/>
            </c:ext>
          </c:extLst>
        </c:ser>
        <c:ser>
          <c:idx val="0"/>
          <c:order val="1"/>
          <c:tx>
            <c:v>Invierno (enero-mayo/octubre-diciembre)</c:v>
          </c:tx>
          <c:spPr>
            <a:solidFill>
              <a:srgbClr val="C8EC1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3E7-42A5-9A1E-D0FDC85759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1'!$C$101:$C$109</c15:sqref>
                  </c15:fullRef>
                </c:ext>
              </c:extLst>
              <c:f>'Data 1'!$C$105:$C$109</c:f>
              <c:numCache>
                <c:formatCode>0_)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1'!$F$101:$F$109</c15:sqref>
                  </c15:fullRef>
                </c:ext>
              </c:extLst>
              <c:f>'Data 1'!$F$105:$F$109</c:f>
              <c:numCache>
                <c:formatCode>#,##0</c:formatCode>
                <c:ptCount val="5"/>
                <c:pt idx="0">
                  <c:v>783.27083900000002</c:v>
                </c:pt>
                <c:pt idx="1">
                  <c:v>844.11916199999996</c:v>
                </c:pt>
                <c:pt idx="2">
                  <c:v>835.89350000000002</c:v>
                </c:pt>
                <c:pt idx="3">
                  <c:v>824</c:v>
                </c:pt>
                <c:pt idx="4">
                  <c:v>820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1'!$F$101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4-3164-44D0-869F-0EA1D58EE368}"/>
                      </c:ext>
                    </c:extLst>
                  </c15:dLbl>
                </c15:categoryFilterException>
                <c15:categoryFilterException>
                  <c15:sqref>'Data 1'!$F$102</c15:sqref>
                  <c15:dLbl>
                    <c:idx val="-1"/>
                    <c:layout>
                      <c:manualLayout>
                        <c:x val="-7.6388909773870778E-2"/>
                        <c:y val="0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3164-44D0-869F-0EA1D58EE368}"/>
                      </c:ext>
                    </c:extLst>
                  </c15:dLbl>
                </c15:categoryFilterException>
                <c15:categoryFilterException>
                  <c15:sqref>'Data 1'!$F$103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6-3164-44D0-869F-0EA1D58EE368}"/>
                      </c:ext>
                    </c:extLst>
                  </c15:dLbl>
                </c15:categoryFilterException>
                <c15:categoryFilterException>
                  <c15:sqref>'Data 1'!$F$104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7-3164-44D0-869F-0EA1D58EE36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8942-40AB-BE26-B34CE51C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1042616"/>
        <c:axId val="661042224"/>
      </c:barChart>
      <c:catAx>
        <c:axId val="661042616"/>
        <c:scaling>
          <c:orientation val="minMax"/>
        </c:scaling>
        <c:delete val="0"/>
        <c:axPos val="l"/>
        <c:numFmt formatCode="0_)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661042224"/>
        <c:crosses val="autoZero"/>
        <c:auto val="1"/>
        <c:lblAlgn val="ctr"/>
        <c:lblOffset val="100"/>
        <c:tickMarkSkip val="1"/>
        <c:noMultiLvlLbl val="0"/>
      </c:catAx>
      <c:valAx>
        <c:axId val="661042224"/>
        <c:scaling>
          <c:orientation val="minMax"/>
          <c:max val="1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042616"/>
        <c:crosses val="autoZero"/>
        <c:crossBetween val="between"/>
        <c:majorUnit val="200"/>
        <c:minorUnit val="75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"/>
          <c:y val="2.3829907167644312E-2"/>
          <c:w val="0.66435634842034985"/>
          <c:h val="6.26222112860892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3391352396755E-2"/>
          <c:y val="0.14358993923299382"/>
          <c:w val="0.85540931067827064"/>
          <c:h val="0.73130898285138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'Data 1'!$F$298</c:f>
              <c:strCache>
                <c:ptCount val="1"/>
                <c:pt idx="0">
                  <c:v>Potencia (MW)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2.1170486175214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1C-46B8-8F03-A19572067D2B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1'!$C$308:$C$318</c15:sqref>
                  </c15:fullRef>
                </c:ext>
              </c:extLst>
              <c:f>'Data 1'!$C$309:$C$318</c:f>
              <c:numCache>
                <c:formatCode>0_)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1'!$F$308:$F$318</c15:sqref>
                  </c15:fullRef>
                </c:ext>
              </c:extLst>
              <c:f>'Data 1'!$F$309:$F$318</c:f>
              <c:numCache>
                <c:formatCode>#,##0</c:formatCode>
                <c:ptCount val="10"/>
                <c:pt idx="0">
                  <c:v>43969</c:v>
                </c:pt>
                <c:pt idx="1">
                  <c:v>43527</c:v>
                </c:pt>
                <c:pt idx="2">
                  <c:v>40277</c:v>
                </c:pt>
                <c:pt idx="3">
                  <c:v>38948</c:v>
                </c:pt>
                <c:pt idx="4">
                  <c:v>40726</c:v>
                </c:pt>
                <c:pt idx="5">
                  <c:v>40489</c:v>
                </c:pt>
                <c:pt idx="6">
                  <c:v>41381</c:v>
                </c:pt>
                <c:pt idx="7">
                  <c:v>40947</c:v>
                </c:pt>
                <c:pt idx="8">
                  <c:v>40455</c:v>
                </c:pt>
                <c:pt idx="9">
                  <c:v>40423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1'!$F$308</c15:sqref>
                  <c15:dLbl>
                    <c:idx val="-1"/>
                    <c:layout>
                      <c:manualLayout>
                        <c:x val="0"/>
                        <c:y val="-2.1080368906455888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95C-4AC5-8CF3-6E2F14BC68D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A71C-46B8-8F03-A19572067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61041440"/>
        <c:axId val="661041048"/>
      </c:barChart>
      <c:catAx>
        <c:axId val="661041440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10410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6104104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661041440"/>
        <c:crosses val="autoZero"/>
        <c:crossBetween val="between"/>
        <c:majorUnit val="10000"/>
        <c:minorUnit val="500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9059985220294066"/>
          <c:y val="1.9762845849802372E-2"/>
          <c:w val="0"/>
          <c:h val="3.2214787380826407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000000000000044" r="0.75000000000000044" t="1" header="0.511811024" footer="0.511811024"/>
    <c:pageSetup orientation="portrait" horizontalDpi="-4" verticalDpi="-4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9629534013166"/>
          <c:y val="0.16466466466466467"/>
          <c:w val="0.85646944290024862"/>
          <c:h val="0.6907080308655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1'!$D$322</c:f>
              <c:strCache>
                <c:ptCount val="1"/>
                <c:pt idx="0">
                  <c:v>Invierno</c:v>
                </c:pt>
              </c:strCache>
            </c:strRef>
          </c:tx>
          <c:spPr>
            <a:solidFill>
              <a:srgbClr val="C8EC1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1'!$C$325:$C$335</c15:sqref>
                  </c15:fullRef>
                </c:ext>
              </c:extLst>
              <c:f>'Data 1'!$C$326:$C$335</c:f>
              <c:numCache>
                <c:formatCode>0_)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1'!$D$325:$D$335</c15:sqref>
                  </c15:fullRef>
                </c:ext>
              </c:extLst>
              <c:f>'Data 1'!$D$326:$D$335</c:f>
              <c:numCache>
                <c:formatCode>#,##0</c:formatCode>
                <c:ptCount val="10"/>
                <c:pt idx="0">
                  <c:v>43969</c:v>
                </c:pt>
                <c:pt idx="1">
                  <c:v>43527</c:v>
                </c:pt>
                <c:pt idx="2">
                  <c:v>40277</c:v>
                </c:pt>
                <c:pt idx="3">
                  <c:v>38948</c:v>
                </c:pt>
                <c:pt idx="4">
                  <c:v>40726</c:v>
                </c:pt>
                <c:pt idx="5">
                  <c:v>38464</c:v>
                </c:pt>
                <c:pt idx="6">
                  <c:v>41381</c:v>
                </c:pt>
                <c:pt idx="7">
                  <c:v>40947</c:v>
                </c:pt>
                <c:pt idx="8">
                  <c:v>40455</c:v>
                </c:pt>
                <c:pt idx="9">
                  <c:v>40423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B-4460-A7D3-1B18EDE0921B}"/>
            </c:ext>
          </c:extLst>
        </c:ser>
        <c:ser>
          <c:idx val="1"/>
          <c:order val="1"/>
          <c:tx>
            <c:strRef>
              <c:f>'Data 1'!$E$322</c:f>
              <c:strCache>
                <c:ptCount val="1"/>
                <c:pt idx="0">
                  <c:v>Verano</c:v>
                </c:pt>
              </c:strCache>
            </c:strRef>
          </c:tx>
          <c:spPr>
            <a:solidFill>
              <a:srgbClr val="8D369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1'!$C$325:$C$335</c15:sqref>
                  </c15:fullRef>
                </c:ext>
              </c:extLst>
              <c:f>'Data 1'!$C$326:$C$335</c:f>
              <c:numCache>
                <c:formatCode>0_)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1'!$E$325:$E$335</c15:sqref>
                  </c15:fullRef>
                </c:ext>
              </c:extLst>
              <c:f>'Data 1'!$E$326:$E$335</c:f>
              <c:numCache>
                <c:formatCode>#,##0</c:formatCode>
                <c:ptCount val="10"/>
                <c:pt idx="0">
                  <c:v>40139</c:v>
                </c:pt>
                <c:pt idx="1">
                  <c:v>39124</c:v>
                </c:pt>
                <c:pt idx="2">
                  <c:v>37570</c:v>
                </c:pt>
                <c:pt idx="3">
                  <c:v>37299</c:v>
                </c:pt>
                <c:pt idx="4">
                  <c:v>40192</c:v>
                </c:pt>
                <c:pt idx="5">
                  <c:v>40489</c:v>
                </c:pt>
                <c:pt idx="6">
                  <c:v>39536</c:v>
                </c:pt>
                <c:pt idx="7">
                  <c:v>39996</c:v>
                </c:pt>
                <c:pt idx="8">
                  <c:v>40021</c:v>
                </c:pt>
                <c:pt idx="9">
                  <c:v>38972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B-4460-A7D3-1B18EDE09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overlap val="-27"/>
        <c:axId val="661040264"/>
        <c:axId val="661039872"/>
      </c:barChart>
      <c:catAx>
        <c:axId val="661040264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39872"/>
        <c:crosses val="autoZero"/>
        <c:auto val="1"/>
        <c:lblAlgn val="ctr"/>
        <c:lblOffset val="100"/>
        <c:noMultiLvlLbl val="0"/>
      </c:catAx>
      <c:valAx>
        <c:axId val="66103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</a:t>
                </a:r>
              </a:p>
            </c:rich>
          </c:tx>
          <c:layout>
            <c:manualLayout>
              <c:xMode val="edge"/>
              <c:yMode val="edge"/>
              <c:x val="1.9463919749757308E-2"/>
              <c:y val="0.45943029643817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28859498463643"/>
          <c:y val="4.1102913937559604E-2"/>
          <c:w val="0.32177979859999062"/>
          <c:h val="7.6014045541604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11402741323997E-2"/>
          <c:y val="0.16447613610232256"/>
          <c:w val="0.86013139866950594"/>
          <c:h val="0.7006363441729903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1'!$D$724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1'!$C$727:$C$732</c15:sqref>
                  </c15:fullRef>
                </c:ext>
              </c:extLst>
              <c:f>'Data 1'!$C$728:$C$732</c:f>
              <c:numCache>
                <c:formatCode>0_)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1'!$D$727:$D$732</c15:sqref>
                  </c15:fullRef>
                </c:ext>
              </c:extLst>
              <c:f>'Data 1'!$D$728:$D$732</c:f>
              <c:numCache>
                <c:formatCode>0.0</c:formatCode>
                <c:ptCount val="5"/>
                <c:pt idx="0">
                  <c:v>0.299618000521366</c:v>
                </c:pt>
                <c:pt idx="1">
                  <c:v>2.8643960228474801</c:v>
                </c:pt>
                <c:pt idx="2">
                  <c:v>-0.67156071598322697</c:v>
                </c:pt>
                <c:pt idx="3">
                  <c:v>-1.87712390805656</c:v>
                </c:pt>
                <c:pt idx="4">
                  <c:v>-7.294220571646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D-4CCE-92A1-EF3BB92642CF}"/>
            </c:ext>
          </c:extLst>
        </c:ser>
        <c:ser>
          <c:idx val="1"/>
          <c:order val="1"/>
          <c:tx>
            <c:strRef>
              <c:f>'Data 1'!$E$724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1'!$C$727:$C$732</c15:sqref>
                  </c15:fullRef>
                </c:ext>
              </c:extLst>
              <c:f>'Data 1'!$C$728:$C$732</c:f>
              <c:numCache>
                <c:formatCode>0_)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1'!$E$727:$E$732</c15:sqref>
                  </c15:fullRef>
                </c:ext>
              </c:extLst>
              <c:f>'Data 1'!$E$728:$E$732</c:f>
              <c:numCache>
                <c:formatCode>0.0</c:formatCode>
                <c:ptCount val="5"/>
                <c:pt idx="0">
                  <c:v>-0.60692067899974</c:v>
                </c:pt>
                <c:pt idx="1">
                  <c:v>3.1713966211121902</c:v>
                </c:pt>
                <c:pt idx="2">
                  <c:v>-0.96852878804471798</c:v>
                </c:pt>
                <c:pt idx="3">
                  <c:v>-3.3574549453996396</c:v>
                </c:pt>
                <c:pt idx="4">
                  <c:v>-6.60018627824254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D-4CCE-92A1-EF3BB92642CF}"/>
            </c:ext>
          </c:extLst>
        </c:ser>
        <c:ser>
          <c:idx val="2"/>
          <c:order val="2"/>
          <c:tx>
            <c:strRef>
              <c:f>'Data 1'!$F$724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1'!$C$727:$C$732</c15:sqref>
                  </c15:fullRef>
                </c:ext>
              </c:extLst>
              <c:f>'Data 1'!$C$728:$C$732</c:f>
              <c:numCache>
                <c:formatCode>0_)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1'!$F$727:$F$732</c15:sqref>
                  </c15:fullRef>
                </c:ext>
              </c:extLst>
              <c:f>'Data 1'!$F$728:$F$732</c:f>
              <c:numCache>
                <c:formatCode>0.0</c:formatCode>
                <c:ptCount val="5"/>
                <c:pt idx="0">
                  <c:v>1.44617717474761</c:v>
                </c:pt>
                <c:pt idx="1">
                  <c:v>1.35089169557676</c:v>
                </c:pt>
                <c:pt idx="2">
                  <c:v>8.1228685826837108E-2</c:v>
                </c:pt>
                <c:pt idx="3">
                  <c:v>0.19585943011051202</c:v>
                </c:pt>
                <c:pt idx="4">
                  <c:v>-10.385659540083401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9D-4CCE-92A1-EF3BB92642CF}"/>
            </c:ext>
          </c:extLst>
        </c:ser>
        <c:ser>
          <c:idx val="3"/>
          <c:order val="3"/>
          <c:tx>
            <c:strRef>
              <c:f>'Data 1'!$G$724</c:f>
              <c:strCache>
                <c:ptCount val="1"/>
                <c:pt idx="0">
                  <c:v>Otros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1'!$C$727:$C$732</c15:sqref>
                  </c15:fullRef>
                </c:ext>
              </c:extLst>
              <c:f>'Data 1'!$C$728:$C$732</c:f>
              <c:numCache>
                <c:formatCode>0_)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1'!$G$727:$G$732</c15:sqref>
                  </c15:fullRef>
                </c:ext>
              </c:extLst>
              <c:f>'Data 1'!$G$728:$G$732</c:f>
              <c:numCache>
                <c:formatCode>0.0</c:formatCode>
                <c:ptCount val="5"/>
                <c:pt idx="0">
                  <c:v>3.90348828965233</c:v>
                </c:pt>
                <c:pt idx="1">
                  <c:v>4.6106857831173098</c:v>
                </c:pt>
                <c:pt idx="2">
                  <c:v>-0.49999137481186795</c:v>
                </c:pt>
                <c:pt idx="3">
                  <c:v>3.0877304000472496</c:v>
                </c:pt>
                <c:pt idx="4">
                  <c:v>-4.2315092531910503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9D-4CCE-92A1-EF3BB9264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45752"/>
        <c:axId val="661046144"/>
      </c:lineChart>
      <c:catAx>
        <c:axId val="661045752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6144"/>
        <c:crosses val="autoZero"/>
        <c:auto val="1"/>
        <c:lblAlgn val="ctr"/>
        <c:lblOffset val="100"/>
        <c:noMultiLvlLbl val="0"/>
      </c:catAx>
      <c:valAx>
        <c:axId val="6610461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4298849436273296E-2"/>
              <c:y val="0.36643076337512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73716964624701"/>
          <c:y val="5.9037673160945582E-2"/>
          <c:w val="0.58657317992483649"/>
          <c:h val="8.4970383233817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78889155120037E-2"/>
          <c:y val="0.14376932482846172"/>
          <c:w val="0.85706444354476674"/>
          <c:h val="0.63757525487355626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1'!$D$736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1'!$C$737:$C$832</c:f>
              <c:numCache>
                <c:formatCode>mmm\-yy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</c:numCache>
            </c:numRef>
          </c:cat>
          <c:val>
            <c:numRef>
              <c:f>'Data 1'!$D$737:$D$832</c:f>
              <c:numCache>
                <c:formatCode>0.0</c:formatCode>
                <c:ptCount val="96"/>
                <c:pt idx="0">
                  <c:v>-1.4202542355809</c:v>
                </c:pt>
                <c:pt idx="1">
                  <c:v>-1.7947263691157098</c:v>
                </c:pt>
                <c:pt idx="2">
                  <c:v>-3.7175185779794497</c:v>
                </c:pt>
                <c:pt idx="3">
                  <c:v>0.82603031738512889</c:v>
                </c:pt>
                <c:pt idx="4">
                  <c:v>0.60522237262865097</c:v>
                </c:pt>
                <c:pt idx="5">
                  <c:v>4.6294016252151696E-2</c:v>
                </c:pt>
                <c:pt idx="6">
                  <c:v>-1.54674396935501</c:v>
                </c:pt>
                <c:pt idx="7">
                  <c:v>1.9090593543908301</c:v>
                </c:pt>
                <c:pt idx="8">
                  <c:v>1.0586327320485101</c:v>
                </c:pt>
                <c:pt idx="9">
                  <c:v>1.04615570502235</c:v>
                </c:pt>
                <c:pt idx="10">
                  <c:v>1.1331188417454299</c:v>
                </c:pt>
                <c:pt idx="11">
                  <c:v>1.0596374463613201</c:v>
                </c:pt>
                <c:pt idx="12">
                  <c:v>0.44856337107124605</c:v>
                </c:pt>
                <c:pt idx="13">
                  <c:v>1.9244322631166901</c:v>
                </c:pt>
                <c:pt idx="14">
                  <c:v>4.1835573217245408</c:v>
                </c:pt>
                <c:pt idx="15">
                  <c:v>-7.8304703176330197E-3</c:v>
                </c:pt>
                <c:pt idx="16">
                  <c:v>2.0689722414515996</c:v>
                </c:pt>
                <c:pt idx="17">
                  <c:v>1.6412003307998297</c:v>
                </c:pt>
                <c:pt idx="18">
                  <c:v>3.3534533524017798</c:v>
                </c:pt>
                <c:pt idx="19">
                  <c:v>0.20765579678297502</c:v>
                </c:pt>
                <c:pt idx="20">
                  <c:v>1.24051156333993</c:v>
                </c:pt>
                <c:pt idx="21">
                  <c:v>1.1369637785860098</c:v>
                </c:pt>
                <c:pt idx="22">
                  <c:v>2.5013172676389499</c:v>
                </c:pt>
                <c:pt idx="23">
                  <c:v>1.7266031195840599</c:v>
                </c:pt>
                <c:pt idx="24">
                  <c:v>2.5247439144720101</c:v>
                </c:pt>
                <c:pt idx="25">
                  <c:v>1.2321610356683299</c:v>
                </c:pt>
                <c:pt idx="26">
                  <c:v>1.45767844820977</c:v>
                </c:pt>
                <c:pt idx="27">
                  <c:v>3.1559266619027602</c:v>
                </c:pt>
                <c:pt idx="28">
                  <c:v>1.0813392558628201</c:v>
                </c:pt>
                <c:pt idx="29">
                  <c:v>1.96049942366741</c:v>
                </c:pt>
                <c:pt idx="30">
                  <c:v>2.3553950246731401</c:v>
                </c:pt>
                <c:pt idx="31">
                  <c:v>4.0228057672276698</c:v>
                </c:pt>
                <c:pt idx="32">
                  <c:v>1.5744279448804299</c:v>
                </c:pt>
                <c:pt idx="33">
                  <c:v>3.6001418775124296</c:v>
                </c:pt>
                <c:pt idx="34">
                  <c:v>1.5469966926277601</c:v>
                </c:pt>
                <c:pt idx="35">
                  <c:v>2.7301573780266999</c:v>
                </c:pt>
                <c:pt idx="36">
                  <c:v>-0.105170207066242</c:v>
                </c:pt>
                <c:pt idx="37">
                  <c:v>-0.13281598345492401</c:v>
                </c:pt>
                <c:pt idx="38">
                  <c:v>-1.61526472394086</c:v>
                </c:pt>
                <c:pt idx="39">
                  <c:v>1.7156792970269699</c:v>
                </c:pt>
                <c:pt idx="40">
                  <c:v>-0.10206299554891</c:v>
                </c:pt>
                <c:pt idx="41">
                  <c:v>-0.146300219450339</c:v>
                </c:pt>
                <c:pt idx="42">
                  <c:v>-4.5725646123252799E-2</c:v>
                </c:pt>
                <c:pt idx="43">
                  <c:v>0.32358707338154002</c:v>
                </c:pt>
                <c:pt idx="44">
                  <c:v>0.54858784107227698</c:v>
                </c:pt>
                <c:pt idx="45">
                  <c:v>0.423204945316208</c:v>
                </c:pt>
                <c:pt idx="46">
                  <c:v>0.85101912166421989</c:v>
                </c:pt>
                <c:pt idx="47">
                  <c:v>1.49567777109809</c:v>
                </c:pt>
                <c:pt idx="48">
                  <c:v>2.1989809600429102</c:v>
                </c:pt>
                <c:pt idx="49">
                  <c:v>1.1617855209035899</c:v>
                </c:pt>
                <c:pt idx="50">
                  <c:v>3.6637703422783399</c:v>
                </c:pt>
                <c:pt idx="51">
                  <c:v>-0.482325611769861</c:v>
                </c:pt>
                <c:pt idx="52">
                  <c:v>1.9459081062161199</c:v>
                </c:pt>
                <c:pt idx="53">
                  <c:v>3.10154220856445</c:v>
                </c:pt>
                <c:pt idx="54">
                  <c:v>4.2534359647552602</c:v>
                </c:pt>
                <c:pt idx="55">
                  <c:v>3.4397621374013698</c:v>
                </c:pt>
                <c:pt idx="56">
                  <c:v>3.1697818573074499</c:v>
                </c:pt>
                <c:pt idx="57">
                  <c:v>1.8703537099294398</c:v>
                </c:pt>
                <c:pt idx="58">
                  <c:v>4.95127333339647</c:v>
                </c:pt>
                <c:pt idx="59">
                  <c:v>3.2648767884314798</c:v>
                </c:pt>
                <c:pt idx="60">
                  <c:v>1.9534097204</c:v>
                </c:pt>
                <c:pt idx="61">
                  <c:v>2.1719941404049199</c:v>
                </c:pt>
                <c:pt idx="62">
                  <c:v>-5.5570477257784301E-2</c:v>
                </c:pt>
                <c:pt idx="63">
                  <c:v>1.7258512074396399</c:v>
                </c:pt>
                <c:pt idx="64">
                  <c:v>1.7575116456025002</c:v>
                </c:pt>
                <c:pt idx="65">
                  <c:v>-0.39402412128930503</c:v>
                </c:pt>
                <c:pt idx="66">
                  <c:v>-1.3793629746925999</c:v>
                </c:pt>
                <c:pt idx="67">
                  <c:v>-2.2903864709765802</c:v>
                </c:pt>
                <c:pt idx="68">
                  <c:v>-1.1499556999409399</c:v>
                </c:pt>
                <c:pt idx="69">
                  <c:v>-0.330017662917161</c:v>
                </c:pt>
                <c:pt idx="70">
                  <c:v>-2.6485106075782499</c:v>
                </c:pt>
                <c:pt idx="71">
                  <c:v>-1.36078640795901</c:v>
                </c:pt>
                <c:pt idx="72">
                  <c:v>-0.24402566082339602</c:v>
                </c:pt>
                <c:pt idx="73">
                  <c:v>-1.7149947153164</c:v>
                </c:pt>
                <c:pt idx="74">
                  <c:v>-0.99341123703793199</c:v>
                </c:pt>
                <c:pt idx="75">
                  <c:v>-3.4567286868854499</c:v>
                </c:pt>
                <c:pt idx="76">
                  <c:v>-3.4524895130403097</c:v>
                </c:pt>
                <c:pt idx="77">
                  <c:v>-2.6782901928813501</c:v>
                </c:pt>
                <c:pt idx="78">
                  <c:v>-2.1598877980364701</c:v>
                </c:pt>
                <c:pt idx="79">
                  <c:v>-2.2661122661122701</c:v>
                </c:pt>
                <c:pt idx="80">
                  <c:v>-2.02603028775231</c:v>
                </c:pt>
                <c:pt idx="81">
                  <c:v>-2.5201697523667401</c:v>
                </c:pt>
                <c:pt idx="82">
                  <c:v>-2.24597245138207</c:v>
                </c:pt>
                <c:pt idx="83">
                  <c:v>-3.90106474704739</c:v>
                </c:pt>
                <c:pt idx="84">
                  <c:v>-3.33202740537596</c:v>
                </c:pt>
                <c:pt idx="85">
                  <c:v>-1.3914474607019001</c:v>
                </c:pt>
                <c:pt idx="86">
                  <c:v>-8.1505817164144201</c:v>
                </c:pt>
                <c:pt idx="87">
                  <c:v>-23.3414787804738</c:v>
                </c:pt>
                <c:pt idx="88">
                  <c:v>-15.457052723048101</c:v>
                </c:pt>
                <c:pt idx="89">
                  <c:v>-9.0118133097257491</c:v>
                </c:pt>
                <c:pt idx="90">
                  <c:v>-8.4862385321100895</c:v>
                </c:pt>
                <c:pt idx="91">
                  <c:v>-6.7730270155286103</c:v>
                </c:pt>
                <c:pt idx="92">
                  <c:v>-3.54882976290311</c:v>
                </c:pt>
                <c:pt idx="93">
                  <c:v>-2.8618449379502997</c:v>
                </c:pt>
                <c:pt idx="94">
                  <c:v>-2.8077262253577198</c:v>
                </c:pt>
                <c:pt idx="95">
                  <c:v>-1.901910256544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52-4407-97E1-56D1937A5EA9}"/>
            </c:ext>
          </c:extLst>
        </c:ser>
        <c:ser>
          <c:idx val="1"/>
          <c:order val="1"/>
          <c:tx>
            <c:strRef>
              <c:f>'Data 1'!$E$736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1'!$C$737:$C$832</c:f>
              <c:numCache>
                <c:formatCode>mmm\-yy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</c:numCache>
            </c:numRef>
          </c:cat>
          <c:val>
            <c:numRef>
              <c:f>'Data 1'!$E$737:$E$832</c:f>
              <c:numCache>
                <c:formatCode>0.0</c:formatCode>
                <c:ptCount val="96"/>
                <c:pt idx="0">
                  <c:v>-2.0557036000535103</c:v>
                </c:pt>
                <c:pt idx="1">
                  <c:v>-1.4858432700328701</c:v>
                </c:pt>
                <c:pt idx="2">
                  <c:v>-3.1913852178169404</c:v>
                </c:pt>
                <c:pt idx="3">
                  <c:v>2.4052176893378201</c:v>
                </c:pt>
                <c:pt idx="4">
                  <c:v>0.25239777889954101</c:v>
                </c:pt>
                <c:pt idx="5">
                  <c:v>0.97864948391137507</c:v>
                </c:pt>
                <c:pt idx="6">
                  <c:v>-1.7330331850543501</c:v>
                </c:pt>
                <c:pt idx="7">
                  <c:v>2.5009695958254499</c:v>
                </c:pt>
                <c:pt idx="8">
                  <c:v>1.7243646146222098</c:v>
                </c:pt>
                <c:pt idx="9">
                  <c:v>0.91852216344773896</c:v>
                </c:pt>
                <c:pt idx="10">
                  <c:v>1.2865233092580501</c:v>
                </c:pt>
                <c:pt idx="11">
                  <c:v>0.97863129778024394</c:v>
                </c:pt>
                <c:pt idx="12">
                  <c:v>0.90130784179841794</c:v>
                </c:pt>
                <c:pt idx="13">
                  <c:v>2.7256154053057902</c:v>
                </c:pt>
                <c:pt idx="14">
                  <c:v>4.3310749317423403</c:v>
                </c:pt>
                <c:pt idx="15">
                  <c:v>-0.53648596769271795</c:v>
                </c:pt>
                <c:pt idx="16">
                  <c:v>1.7929427561558402</c:v>
                </c:pt>
                <c:pt idx="17">
                  <c:v>2.33839752757968</c:v>
                </c:pt>
                <c:pt idx="18">
                  <c:v>5.2272179231426898</c:v>
                </c:pt>
                <c:pt idx="19">
                  <c:v>-6.1915954824287196E-2</c:v>
                </c:pt>
                <c:pt idx="20">
                  <c:v>1.44160983078484</c:v>
                </c:pt>
                <c:pt idx="21">
                  <c:v>2.3983178253626498</c:v>
                </c:pt>
                <c:pt idx="22">
                  <c:v>2.8097968113769403</c:v>
                </c:pt>
                <c:pt idx="23">
                  <c:v>3.0533828928465501</c:v>
                </c:pt>
                <c:pt idx="24">
                  <c:v>2.9598242636877599</c:v>
                </c:pt>
                <c:pt idx="25">
                  <c:v>1.05317260975397</c:v>
                </c:pt>
                <c:pt idx="26">
                  <c:v>2.01409283436558</c:v>
                </c:pt>
                <c:pt idx="27">
                  <c:v>2.7948773777241103</c:v>
                </c:pt>
                <c:pt idx="28">
                  <c:v>2.3132431960582602</c:v>
                </c:pt>
                <c:pt idx="29">
                  <c:v>2.19993940637797</c:v>
                </c:pt>
                <c:pt idx="30">
                  <c:v>1.1166317719237999</c:v>
                </c:pt>
                <c:pt idx="31">
                  <c:v>3.7344683975631301</c:v>
                </c:pt>
                <c:pt idx="32">
                  <c:v>1.2662694056766499</c:v>
                </c:pt>
                <c:pt idx="33">
                  <c:v>2.0643817270968601</c:v>
                </c:pt>
                <c:pt idx="34">
                  <c:v>1.08177339901478</c:v>
                </c:pt>
                <c:pt idx="35">
                  <c:v>1.4239245884227401</c:v>
                </c:pt>
                <c:pt idx="36">
                  <c:v>-1.6825756350105199</c:v>
                </c:pt>
                <c:pt idx="37">
                  <c:v>-1.5978426724758501</c:v>
                </c:pt>
                <c:pt idx="38">
                  <c:v>-3.5467596507396602</c:v>
                </c:pt>
                <c:pt idx="39">
                  <c:v>0.69320085494771999</c:v>
                </c:pt>
                <c:pt idx="40">
                  <c:v>-1.39922454899656</c:v>
                </c:pt>
                <c:pt idx="41">
                  <c:v>-1.27663236812914</c:v>
                </c:pt>
                <c:pt idx="42">
                  <c:v>-0.37084728302858599</c:v>
                </c:pt>
                <c:pt idx="43">
                  <c:v>-2.2119978764768801E-3</c:v>
                </c:pt>
                <c:pt idx="44">
                  <c:v>-0.41132747473965103</c:v>
                </c:pt>
                <c:pt idx="45">
                  <c:v>-0.25562272806795</c:v>
                </c:pt>
                <c:pt idx="46">
                  <c:v>-7.6024873779218793E-2</c:v>
                </c:pt>
                <c:pt idx="47">
                  <c:v>2.37261511274012</c:v>
                </c:pt>
                <c:pt idx="48">
                  <c:v>2.9547885469804198</c:v>
                </c:pt>
                <c:pt idx="49">
                  <c:v>1.61306052390333</c:v>
                </c:pt>
                <c:pt idx="50">
                  <c:v>4.9538012963218305</c:v>
                </c:pt>
                <c:pt idx="51">
                  <c:v>-0.32987206700705501</c:v>
                </c:pt>
                <c:pt idx="52">
                  <c:v>2.2747594004480303</c:v>
                </c:pt>
                <c:pt idx="53">
                  <c:v>2.93111965671224</c:v>
                </c:pt>
                <c:pt idx="54">
                  <c:v>4.7438349790621901</c:v>
                </c:pt>
                <c:pt idx="55">
                  <c:v>3.8987324971796298</c:v>
                </c:pt>
                <c:pt idx="56">
                  <c:v>4.0962497205998103</c:v>
                </c:pt>
                <c:pt idx="57">
                  <c:v>3.8266275591241699</c:v>
                </c:pt>
                <c:pt idx="58">
                  <c:v>6.0583300819352299</c:v>
                </c:pt>
                <c:pt idx="59">
                  <c:v>2.1865609615753403</c:v>
                </c:pt>
                <c:pt idx="60">
                  <c:v>0.75221017931172296</c:v>
                </c:pt>
                <c:pt idx="61">
                  <c:v>1.6834305896805901</c:v>
                </c:pt>
                <c:pt idx="62">
                  <c:v>-0.72925563366401791</c:v>
                </c:pt>
                <c:pt idx="63">
                  <c:v>1.8284552143590398</c:v>
                </c:pt>
                <c:pt idx="64">
                  <c:v>0.53771021931432794</c:v>
                </c:pt>
                <c:pt idx="65">
                  <c:v>-0.50440887232621101</c:v>
                </c:pt>
                <c:pt idx="66">
                  <c:v>-1.8350887930268602</c:v>
                </c:pt>
                <c:pt idx="67">
                  <c:v>-2.94659300184161</c:v>
                </c:pt>
                <c:pt idx="68">
                  <c:v>-1.6384412868532701</c:v>
                </c:pt>
                <c:pt idx="69">
                  <c:v>-1.8958235570154798</c:v>
                </c:pt>
                <c:pt idx="70">
                  <c:v>-3.4240465000781697</c:v>
                </c:pt>
                <c:pt idx="71">
                  <c:v>-1.08344282466788</c:v>
                </c:pt>
                <c:pt idx="72">
                  <c:v>0.22407741577266999</c:v>
                </c:pt>
                <c:pt idx="73">
                  <c:v>-2.52864666905782</c:v>
                </c:pt>
                <c:pt idx="74">
                  <c:v>-2.8647064384986298</c:v>
                </c:pt>
                <c:pt idx="75">
                  <c:v>-4.7990051532309002</c:v>
                </c:pt>
                <c:pt idx="76">
                  <c:v>-4.1440312672395301</c:v>
                </c:pt>
                <c:pt idx="77">
                  <c:v>-4.4217654903666999</c:v>
                </c:pt>
                <c:pt idx="78">
                  <c:v>-3.2038132013997895</c:v>
                </c:pt>
                <c:pt idx="79">
                  <c:v>-3.5592458128132902</c:v>
                </c:pt>
                <c:pt idx="80">
                  <c:v>-3.2868573164134003</c:v>
                </c:pt>
                <c:pt idx="81">
                  <c:v>-4.2322778149813498</c:v>
                </c:pt>
                <c:pt idx="82">
                  <c:v>-4.4882294682309896</c:v>
                </c:pt>
                <c:pt idx="83">
                  <c:v>-6.7152299729071494</c:v>
                </c:pt>
                <c:pt idx="84">
                  <c:v>-5.7407700526294905</c:v>
                </c:pt>
                <c:pt idx="85">
                  <c:v>-2.3802376364182196</c:v>
                </c:pt>
                <c:pt idx="86">
                  <c:v>-7.4148335604438298</c:v>
                </c:pt>
                <c:pt idx="87">
                  <c:v>-24.536629293539001</c:v>
                </c:pt>
                <c:pt idx="88">
                  <c:v>-13.8435576538525</c:v>
                </c:pt>
                <c:pt idx="89">
                  <c:v>-8.8914618216363994</c:v>
                </c:pt>
                <c:pt idx="90">
                  <c:v>-7.3770491803278704</c:v>
                </c:pt>
                <c:pt idx="91">
                  <c:v>-7.1105247594568102</c:v>
                </c:pt>
                <c:pt idx="92">
                  <c:v>-1.9441391222422801</c:v>
                </c:pt>
                <c:pt idx="93">
                  <c:v>-1.67122849779233</c:v>
                </c:pt>
                <c:pt idx="94">
                  <c:v>-0.153547036243079</c:v>
                </c:pt>
                <c:pt idx="95">
                  <c:v>0.189854106160079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2-4407-97E1-56D1937A5EA9}"/>
            </c:ext>
          </c:extLst>
        </c:ser>
        <c:ser>
          <c:idx val="2"/>
          <c:order val="2"/>
          <c:tx>
            <c:strRef>
              <c:f>'Data 1'!$F$736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1'!$C$737:$C$832</c:f>
              <c:numCache>
                <c:formatCode>mmm\-yy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</c:numCache>
            </c:numRef>
          </c:cat>
          <c:val>
            <c:numRef>
              <c:f>'Data 1'!$F$737:$F$832</c:f>
              <c:numCache>
                <c:formatCode>0.0</c:formatCode>
                <c:ptCount val="96"/>
                <c:pt idx="0">
                  <c:v>-1.2514143690221902</c:v>
                </c:pt>
                <c:pt idx="1">
                  <c:v>-2.72440546940074</c:v>
                </c:pt>
                <c:pt idx="2">
                  <c:v>-2.6098481958959403</c:v>
                </c:pt>
                <c:pt idx="3">
                  <c:v>1.01240665492578</c:v>
                </c:pt>
                <c:pt idx="4">
                  <c:v>3.53323757082436</c:v>
                </c:pt>
                <c:pt idx="5">
                  <c:v>-0.81937328497687589</c:v>
                </c:pt>
                <c:pt idx="6">
                  <c:v>0.44991828617560398</c:v>
                </c:pt>
                <c:pt idx="7">
                  <c:v>1.16988595716029</c:v>
                </c:pt>
                <c:pt idx="8">
                  <c:v>1.6191741719572801</c:v>
                </c:pt>
                <c:pt idx="9">
                  <c:v>1.7575102910693901</c:v>
                </c:pt>
                <c:pt idx="10">
                  <c:v>0.67495732748109505</c:v>
                </c:pt>
                <c:pt idx="11">
                  <c:v>1.4982017604864299</c:v>
                </c:pt>
                <c:pt idx="12">
                  <c:v>0.23014621629826901</c:v>
                </c:pt>
                <c:pt idx="13">
                  <c:v>0.95249090804132697</c:v>
                </c:pt>
                <c:pt idx="14">
                  <c:v>2.3948695354188101</c:v>
                </c:pt>
                <c:pt idx="15">
                  <c:v>0.34674874352280605</c:v>
                </c:pt>
                <c:pt idx="16">
                  <c:v>1.16196165333846</c:v>
                </c:pt>
                <c:pt idx="17">
                  <c:v>-0.71779592152614291</c:v>
                </c:pt>
                <c:pt idx="18">
                  <c:v>-9.6049239936880901E-2</c:v>
                </c:pt>
                <c:pt idx="19">
                  <c:v>2.0038683914978499</c:v>
                </c:pt>
                <c:pt idx="20">
                  <c:v>2.2297559085625798</c:v>
                </c:pt>
                <c:pt idx="21">
                  <c:v>-2.0054511547841001</c:v>
                </c:pt>
                <c:pt idx="22">
                  <c:v>2.5092765726576101</c:v>
                </c:pt>
                <c:pt idx="23">
                  <c:v>0.62743485836219992</c:v>
                </c:pt>
                <c:pt idx="24">
                  <c:v>2.5726960056280901</c:v>
                </c:pt>
                <c:pt idx="25">
                  <c:v>2.1652942970417901</c:v>
                </c:pt>
                <c:pt idx="26">
                  <c:v>1.25835476807451</c:v>
                </c:pt>
                <c:pt idx="27">
                  <c:v>3.3846482373039199</c:v>
                </c:pt>
                <c:pt idx="28">
                  <c:v>-2.2391329193493101</c:v>
                </c:pt>
                <c:pt idx="29">
                  <c:v>1.5560752216700899</c:v>
                </c:pt>
                <c:pt idx="30">
                  <c:v>5.0474331178323002</c:v>
                </c:pt>
                <c:pt idx="31">
                  <c:v>3.1001824836121701</c:v>
                </c:pt>
                <c:pt idx="32">
                  <c:v>0.20750033162152898</c:v>
                </c:pt>
                <c:pt idx="33">
                  <c:v>5.8388960455947103</c:v>
                </c:pt>
                <c:pt idx="34">
                  <c:v>2.31837213038835</c:v>
                </c:pt>
                <c:pt idx="35">
                  <c:v>2.30927113021994</c:v>
                </c:pt>
                <c:pt idx="36">
                  <c:v>0.9125808510435599</c:v>
                </c:pt>
                <c:pt idx="37">
                  <c:v>1.42630597014925</c:v>
                </c:pt>
                <c:pt idx="38">
                  <c:v>0.70917967458945097</c:v>
                </c:pt>
                <c:pt idx="39">
                  <c:v>3.17525889344763</c:v>
                </c:pt>
                <c:pt idx="40">
                  <c:v>4.2116030980564201</c:v>
                </c:pt>
                <c:pt idx="41">
                  <c:v>1.60227196407841</c:v>
                </c:pt>
                <c:pt idx="42">
                  <c:v>-0.70602738190851499</c:v>
                </c:pt>
                <c:pt idx="43">
                  <c:v>-8.8992603725826999E-3</c:v>
                </c:pt>
                <c:pt idx="44">
                  <c:v>0.906761471619977</c:v>
                </c:pt>
                <c:pt idx="45">
                  <c:v>1.3453080192898199</c:v>
                </c:pt>
                <c:pt idx="46">
                  <c:v>0.956031775355622</c:v>
                </c:pt>
                <c:pt idx="47">
                  <c:v>1.2141437766812</c:v>
                </c:pt>
                <c:pt idx="48">
                  <c:v>2.39297682541181</c:v>
                </c:pt>
                <c:pt idx="49">
                  <c:v>0.91695867707787293</c:v>
                </c:pt>
                <c:pt idx="50">
                  <c:v>1.72436426374615</c:v>
                </c:pt>
                <c:pt idx="51">
                  <c:v>-3.07207920431693</c:v>
                </c:pt>
                <c:pt idx="52">
                  <c:v>-1.5733677361453999</c:v>
                </c:pt>
                <c:pt idx="53">
                  <c:v>2.06332568439143</c:v>
                </c:pt>
                <c:pt idx="54">
                  <c:v>1.6497056112563599</c:v>
                </c:pt>
                <c:pt idx="55">
                  <c:v>2.0954678955331598</c:v>
                </c:pt>
                <c:pt idx="56">
                  <c:v>1.28748125937031</c:v>
                </c:pt>
                <c:pt idx="57">
                  <c:v>-2.44290783368211</c:v>
                </c:pt>
                <c:pt idx="58">
                  <c:v>1.97538771215517</c:v>
                </c:pt>
                <c:pt idx="59">
                  <c:v>2.6330621676968602</c:v>
                </c:pt>
                <c:pt idx="60">
                  <c:v>0.60569742786023506</c:v>
                </c:pt>
                <c:pt idx="61">
                  <c:v>1.4372163388804799</c:v>
                </c:pt>
                <c:pt idx="62">
                  <c:v>0.63878621401643698</c:v>
                </c:pt>
                <c:pt idx="63">
                  <c:v>2.2240581315658501</c:v>
                </c:pt>
                <c:pt idx="64">
                  <c:v>4.5115638505010196</c:v>
                </c:pt>
                <c:pt idx="65">
                  <c:v>1.07140874521197</c:v>
                </c:pt>
                <c:pt idx="66">
                  <c:v>0.58662422739553699</c:v>
                </c:pt>
                <c:pt idx="67">
                  <c:v>-0.83202572596424806</c:v>
                </c:pt>
                <c:pt idx="68">
                  <c:v>0.67071252798490999</c:v>
                </c:pt>
                <c:pt idx="69">
                  <c:v>2.7829330846351201</c:v>
                </c:pt>
                <c:pt idx="70">
                  <c:v>-0.44861557234374699</c:v>
                </c:pt>
                <c:pt idx="71">
                  <c:v>-0.91344261694903306</c:v>
                </c:pt>
                <c:pt idx="72">
                  <c:v>1.30306890137181</c:v>
                </c:pt>
                <c:pt idx="73">
                  <c:v>0.88407320557398195</c:v>
                </c:pt>
                <c:pt idx="74">
                  <c:v>1.8382487635097902</c:v>
                </c:pt>
                <c:pt idx="75">
                  <c:v>0.30766122366512499</c:v>
                </c:pt>
                <c:pt idx="76">
                  <c:v>-2.13750170400326</c:v>
                </c:pt>
                <c:pt idx="77">
                  <c:v>-0.86140607835956495</c:v>
                </c:pt>
                <c:pt idx="78">
                  <c:v>-0.90424064023548001</c:v>
                </c:pt>
                <c:pt idx="79">
                  <c:v>-0.64952189328305698</c:v>
                </c:pt>
                <c:pt idx="80">
                  <c:v>0.18930517648572701</c:v>
                </c:pt>
                <c:pt idx="81">
                  <c:v>-0.348428894191945</c:v>
                </c:pt>
                <c:pt idx="82">
                  <c:v>0.42540151774610102</c:v>
                </c:pt>
                <c:pt idx="83">
                  <c:v>-0.56808209940974408</c:v>
                </c:pt>
                <c:pt idx="84">
                  <c:v>-0.40525016056229102</c:v>
                </c:pt>
                <c:pt idx="85">
                  <c:v>-0.43460062162138102</c:v>
                </c:pt>
                <c:pt idx="86">
                  <c:v>-12.0418753991024</c:v>
                </c:pt>
                <c:pt idx="87">
                  <c:v>-24.0539822927825</c:v>
                </c:pt>
                <c:pt idx="88">
                  <c:v>-21.893892257830899</c:v>
                </c:pt>
                <c:pt idx="89">
                  <c:v>-12.2300298248368</c:v>
                </c:pt>
                <c:pt idx="90">
                  <c:v>-10.408718334308</c:v>
                </c:pt>
                <c:pt idx="91">
                  <c:v>-6.6369767396134396</c:v>
                </c:pt>
                <c:pt idx="92">
                  <c:v>-9.1107544141252106</c:v>
                </c:pt>
                <c:pt idx="93">
                  <c:v>-7.3216480764853102</c:v>
                </c:pt>
                <c:pt idx="94">
                  <c:v>-7.9972358336474398</c:v>
                </c:pt>
                <c:pt idx="95">
                  <c:v>-5.6194492958269899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52-4407-97E1-56D1937A5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46928"/>
        <c:axId val="661047320"/>
      </c:lineChart>
      <c:dateAx>
        <c:axId val="661046928"/>
        <c:scaling>
          <c:orientation val="minMax"/>
          <c:min val="42370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m\-yy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7320"/>
        <c:crosses val="autoZero"/>
        <c:auto val="1"/>
        <c:lblOffset val="100"/>
        <c:baseTimeUnit val="months"/>
        <c:majorUnit val="2"/>
        <c:majorTimeUnit val="months"/>
        <c:minorUnit val="12"/>
        <c:minorTimeUnit val="months"/>
      </c:dateAx>
      <c:valAx>
        <c:axId val="661047320"/>
        <c:scaling>
          <c:orientation val="minMax"/>
          <c:max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4035577661921326E-2"/>
              <c:y val="0.3019980996440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6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853509690599"/>
          <c:y val="3.5866102790563639E-2"/>
          <c:w val="0.52955406436264429"/>
          <c:h val="8.5747551373151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35343749570569E-2"/>
          <c:y val="0.14602215508559918"/>
          <c:w val="0.8515198361984857"/>
          <c:h val="0.65237409900801679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1'!$G$736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1'!$C$737:$C$832</c:f>
              <c:numCache>
                <c:formatCode>mmm\-yy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</c:numCache>
            </c:numRef>
          </c:cat>
          <c:val>
            <c:numRef>
              <c:f>'Data 1'!$G$737:$G$832</c:f>
              <c:numCache>
                <c:formatCode>0.0</c:formatCode>
                <c:ptCount val="96"/>
                <c:pt idx="0">
                  <c:v>-2.0978946014321798</c:v>
                </c:pt>
                <c:pt idx="1">
                  <c:v>-2.1338639234497201</c:v>
                </c:pt>
                <c:pt idx="2">
                  <c:v>-2.2323633941389898</c:v>
                </c:pt>
                <c:pt idx="3">
                  <c:v>-2.05109215127333</c:v>
                </c:pt>
                <c:pt idx="4">
                  <c:v>-1.8607101377136299</c:v>
                </c:pt>
                <c:pt idx="5">
                  <c:v>-1.6431087621104801</c:v>
                </c:pt>
                <c:pt idx="6">
                  <c:v>-1.5338407522445099</c:v>
                </c:pt>
                <c:pt idx="7">
                  <c:v>-1.1244395977220401</c:v>
                </c:pt>
                <c:pt idx="8">
                  <c:v>-0.87955996056250396</c:v>
                </c:pt>
                <c:pt idx="9">
                  <c:v>-0.55997993300375104</c:v>
                </c:pt>
                <c:pt idx="10">
                  <c:v>-0.254563521921647</c:v>
                </c:pt>
                <c:pt idx="11">
                  <c:v>-0.10381429187967799</c:v>
                </c:pt>
                <c:pt idx="12">
                  <c:v>5.1800335396645601E-2</c:v>
                </c:pt>
                <c:pt idx="13">
                  <c:v>0.37523705398418999</c:v>
                </c:pt>
                <c:pt idx="14">
                  <c:v>1.0583851099899699</c:v>
                </c:pt>
                <c:pt idx="15">
                  <c:v>0.98616827109308003</c:v>
                </c:pt>
                <c:pt idx="16">
                  <c:v>1.11287597075498</c:v>
                </c:pt>
                <c:pt idx="17">
                  <c:v>1.2497696569282899</c:v>
                </c:pt>
                <c:pt idx="18">
                  <c:v>1.6477024588582099</c:v>
                </c:pt>
                <c:pt idx="19">
                  <c:v>1.51720419293306</c:v>
                </c:pt>
                <c:pt idx="20">
                  <c:v>1.53239105525407</c:v>
                </c:pt>
                <c:pt idx="21">
                  <c:v>1.53965302548147</c:v>
                </c:pt>
                <c:pt idx="22">
                  <c:v>1.6552615808890201</c:v>
                </c:pt>
                <c:pt idx="23">
                  <c:v>1.7066312286987</c:v>
                </c:pt>
                <c:pt idx="24">
                  <c:v>1.8779896048881</c:v>
                </c:pt>
                <c:pt idx="25">
                  <c:v>1.8174834766589099</c:v>
                </c:pt>
                <c:pt idx="26">
                  <c:v>1.5875754383084999</c:v>
                </c:pt>
                <c:pt idx="27">
                  <c:v>1.8582696685298401</c:v>
                </c:pt>
                <c:pt idx="28">
                  <c:v>1.7722065049459401</c:v>
                </c:pt>
                <c:pt idx="29">
                  <c:v>1.7995446663599899</c:v>
                </c:pt>
                <c:pt idx="30">
                  <c:v>1.7219931523274199</c:v>
                </c:pt>
                <c:pt idx="31">
                  <c:v>2.0114370773430599</c:v>
                </c:pt>
                <c:pt idx="32">
                  <c:v>2.0391852905880601</c:v>
                </c:pt>
                <c:pt idx="33">
                  <c:v>2.2460455540212401</c:v>
                </c:pt>
                <c:pt idx="34">
                  <c:v>2.1649982008095501</c:v>
                </c:pt>
                <c:pt idx="35">
                  <c:v>2.2424591700533001</c:v>
                </c:pt>
                <c:pt idx="36">
                  <c:v>2.0240064651859901</c:v>
                </c:pt>
                <c:pt idx="37">
                  <c:v>1.9044010641731299</c:v>
                </c:pt>
                <c:pt idx="38">
                  <c:v>1.6356438451480499</c:v>
                </c:pt>
                <c:pt idx="39">
                  <c:v>1.5148799294854001</c:v>
                </c:pt>
                <c:pt idx="40">
                  <c:v>1.41160930360935</c:v>
                </c:pt>
                <c:pt idx="41">
                  <c:v>1.2306476030829101</c:v>
                </c:pt>
                <c:pt idx="42">
                  <c:v>1.03505602563041</c:v>
                </c:pt>
                <c:pt idx="43">
                  <c:v>0.75758441316791103</c:v>
                </c:pt>
                <c:pt idx="44">
                  <c:v>0.671333481667302</c:v>
                </c:pt>
                <c:pt idx="45">
                  <c:v>0.40857619970502401</c:v>
                </c:pt>
                <c:pt idx="46">
                  <c:v>0.35091421105168902</c:v>
                </c:pt>
                <c:pt idx="47">
                  <c:v>0.25939969581476602</c:v>
                </c:pt>
                <c:pt idx="48">
                  <c:v>0.44732673074867602</c:v>
                </c:pt>
                <c:pt idx="49">
                  <c:v>0.55778402757975498</c:v>
                </c:pt>
                <c:pt idx="50">
                  <c:v>1.00679905711956</c:v>
                </c:pt>
                <c:pt idx="51">
                  <c:v>0.8170085515775799</c:v>
                </c:pt>
                <c:pt idx="52">
                  <c:v>0.99245211491447693</c:v>
                </c:pt>
                <c:pt idx="53">
                  <c:v>1.2691556137411699</c:v>
                </c:pt>
                <c:pt idx="54">
                  <c:v>1.61943680639836</c:v>
                </c:pt>
                <c:pt idx="55">
                  <c:v>1.8593500050622502</c:v>
                </c:pt>
                <c:pt idx="56">
                  <c:v>2.08160958809842</c:v>
                </c:pt>
                <c:pt idx="57">
                  <c:v>2.2046820966897402</c:v>
                </c:pt>
                <c:pt idx="58">
                  <c:v>2.5538319205133098</c:v>
                </c:pt>
                <c:pt idx="59">
                  <c:v>2.6925379066008399</c:v>
                </c:pt>
                <c:pt idx="60">
                  <c:v>2.6712820847756498</c:v>
                </c:pt>
                <c:pt idx="61">
                  <c:v>2.7564535279930702</c:v>
                </c:pt>
                <c:pt idx="62">
                  <c:v>2.4367385944765299</c:v>
                </c:pt>
                <c:pt idx="63">
                  <c:v>2.6271919711612099</c:v>
                </c:pt>
                <c:pt idx="64">
                  <c:v>2.6097836810318</c:v>
                </c:pt>
                <c:pt idx="65">
                  <c:v>2.3080246074094202</c:v>
                </c:pt>
                <c:pt idx="66">
                  <c:v>1.8438867039728</c:v>
                </c:pt>
                <c:pt idx="67">
                  <c:v>1.3994327204371</c:v>
                </c:pt>
                <c:pt idx="68">
                  <c:v>1.0329048068458599</c:v>
                </c:pt>
                <c:pt idx="69">
                  <c:v>0.8467912755318221</c:v>
                </c:pt>
                <c:pt idx="70">
                  <c:v>0.19958789161533802</c:v>
                </c:pt>
                <c:pt idx="71">
                  <c:v>-0.16062172090205401</c:v>
                </c:pt>
                <c:pt idx="72">
                  <c:v>-0.338328150032985</c:v>
                </c:pt>
                <c:pt idx="73">
                  <c:v>-0.66531674862597701</c:v>
                </c:pt>
                <c:pt idx="74">
                  <c:v>-0.74468493767113597</c:v>
                </c:pt>
                <c:pt idx="75">
                  <c:v>-1.1813711138284</c:v>
                </c:pt>
                <c:pt idx="76">
                  <c:v>-1.6236121403133501</c:v>
                </c:pt>
                <c:pt idx="77">
                  <c:v>-1.8168226754482999</c:v>
                </c:pt>
                <c:pt idx="78">
                  <c:v>-1.8804870697922</c:v>
                </c:pt>
                <c:pt idx="79">
                  <c:v>-1.8779309587666</c:v>
                </c:pt>
                <c:pt idx="80">
                  <c:v>-1.95229894170342</c:v>
                </c:pt>
                <c:pt idx="81">
                  <c:v>-2.1371269469738401</c:v>
                </c:pt>
                <c:pt idx="82">
                  <c:v>-2.1017688668108403</c:v>
                </c:pt>
                <c:pt idx="83">
                  <c:v>-2.30219307506374</c:v>
                </c:pt>
                <c:pt idx="84">
                  <c:v>-2.5572650219225701</c:v>
                </c:pt>
                <c:pt idx="85">
                  <c:v>-2.5312000353550399</c:v>
                </c:pt>
                <c:pt idx="86">
                  <c:v>-3.1364675366526797</c:v>
                </c:pt>
                <c:pt idx="87">
                  <c:v>-4.78577986775176</c:v>
                </c:pt>
                <c:pt idx="88">
                  <c:v>-5.7996705698759694</c:v>
                </c:pt>
                <c:pt idx="89">
                  <c:v>-6.3367382208042695</c:v>
                </c:pt>
                <c:pt idx="90">
                  <c:v>-6.8547238619672699</c:v>
                </c:pt>
                <c:pt idx="91">
                  <c:v>-7.2013765621590897</c:v>
                </c:pt>
                <c:pt idx="92">
                  <c:v>-7.33830079027239</c:v>
                </c:pt>
                <c:pt idx="93">
                  <c:v>-7.3773970783745701</c:v>
                </c:pt>
                <c:pt idx="94">
                  <c:v>-7.43501685775336</c:v>
                </c:pt>
                <c:pt idx="95">
                  <c:v>-7.2915784643646608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D-418B-86F7-4D28AA69C36B}"/>
            </c:ext>
          </c:extLst>
        </c:ser>
        <c:ser>
          <c:idx val="1"/>
          <c:order val="1"/>
          <c:tx>
            <c:strRef>
              <c:f>'Data 1'!$H$736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1'!$C$737:$C$832</c:f>
              <c:numCache>
                <c:formatCode>mmm\-yy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</c:numCache>
            </c:numRef>
          </c:cat>
          <c:val>
            <c:numRef>
              <c:f>'Data 1'!$H$737:$H$832</c:f>
              <c:numCache>
                <c:formatCode>0.0</c:formatCode>
                <c:ptCount val="96"/>
                <c:pt idx="0">
                  <c:v>-3.8249154331402302</c:v>
                </c:pt>
                <c:pt idx="1">
                  <c:v>-3.6392062036187798</c:v>
                </c:pt>
                <c:pt idx="2">
                  <c:v>-3.3884607226782402</c:v>
                </c:pt>
                <c:pt idx="3">
                  <c:v>-2.85034770186983</c:v>
                </c:pt>
                <c:pt idx="4">
                  <c:v>-2.5530310124804103</c:v>
                </c:pt>
                <c:pt idx="5">
                  <c:v>-2.02766265795429</c:v>
                </c:pt>
                <c:pt idx="6">
                  <c:v>-1.78696613918665</c:v>
                </c:pt>
                <c:pt idx="7">
                  <c:v>-1.24573802869578</c:v>
                </c:pt>
                <c:pt idx="8">
                  <c:v>-0.79867826241870588</c:v>
                </c:pt>
                <c:pt idx="9">
                  <c:v>-0.36557335620924802</c:v>
                </c:pt>
                <c:pt idx="10">
                  <c:v>1.0945897960090701E-2</c:v>
                </c:pt>
                <c:pt idx="11">
                  <c:v>0.177886361499247</c:v>
                </c:pt>
                <c:pt idx="12">
                  <c:v>0.42500274376515701</c:v>
                </c:pt>
                <c:pt idx="13">
                  <c:v>0.79331634441075494</c:v>
                </c:pt>
                <c:pt idx="14">
                  <c:v>1.45011042220766</c:v>
                </c:pt>
                <c:pt idx="15">
                  <c:v>1.1932998551240401</c:v>
                </c:pt>
                <c:pt idx="16">
                  <c:v>1.3281837102912899</c:v>
                </c:pt>
                <c:pt idx="17">
                  <c:v>1.4454954779607299</c:v>
                </c:pt>
                <c:pt idx="18">
                  <c:v>2.00000693003093</c:v>
                </c:pt>
                <c:pt idx="19">
                  <c:v>1.8076581203676101</c:v>
                </c:pt>
                <c:pt idx="20">
                  <c:v>1.7829807404235301</c:v>
                </c:pt>
                <c:pt idx="21">
                  <c:v>1.9079909414428899</c:v>
                </c:pt>
                <c:pt idx="22">
                  <c:v>2.0369206957382002</c:v>
                </c:pt>
                <c:pt idx="23">
                  <c:v>2.1928491279497897</c:v>
                </c:pt>
                <c:pt idx="24">
                  <c:v>2.3620434614620001</c:v>
                </c:pt>
                <c:pt idx="25">
                  <c:v>2.2148429418031901</c:v>
                </c:pt>
                <c:pt idx="26">
                  <c:v>2.0181232497309898</c:v>
                </c:pt>
                <c:pt idx="27">
                  <c:v>2.3073677796880099</c:v>
                </c:pt>
                <c:pt idx="28">
                  <c:v>2.3524043961902898</c:v>
                </c:pt>
                <c:pt idx="29">
                  <c:v>2.3402958092972397</c:v>
                </c:pt>
                <c:pt idx="30">
                  <c:v>2.0168426917053699</c:v>
                </c:pt>
                <c:pt idx="31">
                  <c:v>2.2979710046456998</c:v>
                </c:pt>
                <c:pt idx="32">
                  <c:v>2.2817419923995703</c:v>
                </c:pt>
                <c:pt idx="33">
                  <c:v>2.25347748681259</c:v>
                </c:pt>
                <c:pt idx="34">
                  <c:v>2.1066456083748801</c:v>
                </c:pt>
                <c:pt idx="35">
                  <c:v>1.9846750591770799</c:v>
                </c:pt>
                <c:pt idx="36">
                  <c:v>1.6010444408576199</c:v>
                </c:pt>
                <c:pt idx="37">
                  <c:v>1.3685283826437</c:v>
                </c:pt>
                <c:pt idx="38">
                  <c:v>0.87893015846398603</c:v>
                </c:pt>
                <c:pt idx="39">
                  <c:v>0.70086422355386502</c:v>
                </c:pt>
                <c:pt idx="40">
                  <c:v>0.37715719641475698</c:v>
                </c:pt>
                <c:pt idx="41">
                  <c:v>7.7656312491658497E-2</c:v>
                </c:pt>
                <c:pt idx="42">
                  <c:v>-4.1623932762357999E-2</c:v>
                </c:pt>
                <c:pt idx="43">
                  <c:v>-0.31191702359594203</c:v>
                </c:pt>
                <c:pt idx="44">
                  <c:v>-0.45398037285438997</c:v>
                </c:pt>
                <c:pt idx="45">
                  <c:v>-0.64726044409120198</c:v>
                </c:pt>
                <c:pt idx="46">
                  <c:v>-0.74394643982669295</c:v>
                </c:pt>
                <c:pt idx="47">
                  <c:v>-0.66978173840833699</c:v>
                </c:pt>
                <c:pt idx="48">
                  <c:v>-0.29530498990138998</c:v>
                </c:pt>
                <c:pt idx="49">
                  <c:v>-2.07139519237565E-2</c:v>
                </c:pt>
                <c:pt idx="50">
                  <c:v>0.707456804160289</c:v>
                </c:pt>
                <c:pt idx="51">
                  <c:v>0.61857142975805202</c:v>
                </c:pt>
                <c:pt idx="52">
                  <c:v>0.93885117350158698</c:v>
                </c:pt>
                <c:pt idx="53">
                  <c:v>1.30298095399854</c:v>
                </c:pt>
                <c:pt idx="54">
                  <c:v>1.7154535733202798</c:v>
                </c:pt>
                <c:pt idx="55">
                  <c:v>2.0091944067359</c:v>
                </c:pt>
                <c:pt idx="56">
                  <c:v>2.3964742294666701</c:v>
                </c:pt>
                <c:pt idx="57">
                  <c:v>2.7461538846140301</c:v>
                </c:pt>
                <c:pt idx="58">
                  <c:v>3.2704314462767199</c:v>
                </c:pt>
                <c:pt idx="59">
                  <c:v>3.2542825746440198</c:v>
                </c:pt>
                <c:pt idx="60">
                  <c:v>3.0705918281311599</c:v>
                </c:pt>
                <c:pt idx="61">
                  <c:v>3.0746702070001199</c:v>
                </c:pt>
                <c:pt idx="62">
                  <c:v>2.5827456579419699</c:v>
                </c:pt>
                <c:pt idx="63">
                  <c:v>2.7693069715606402</c:v>
                </c:pt>
                <c:pt idx="64">
                  <c:v>2.6160979998615796</c:v>
                </c:pt>
                <c:pt idx="65">
                  <c:v>2.3168428475387501</c:v>
                </c:pt>
                <c:pt idx="66">
                  <c:v>1.78027232607076</c:v>
                </c:pt>
                <c:pt idx="67">
                  <c:v>1.2613737952655599</c:v>
                </c:pt>
                <c:pt idx="68">
                  <c:v>0.77131489662916097</c:v>
                </c:pt>
                <c:pt idx="69">
                  <c:v>0.28653759903714004</c:v>
                </c:pt>
                <c:pt idx="70">
                  <c:v>-0.51653959625824797</c:v>
                </c:pt>
                <c:pt idx="71">
                  <c:v>-0.76470683015644703</c:v>
                </c:pt>
                <c:pt idx="72">
                  <c:v>-0.80667432627515911</c:v>
                </c:pt>
                <c:pt idx="73">
                  <c:v>-1.16195396726236</c:v>
                </c:pt>
                <c:pt idx="74">
                  <c:v>-1.3439367975607199</c:v>
                </c:pt>
                <c:pt idx="75">
                  <c:v>-1.9041751278821599</c:v>
                </c:pt>
                <c:pt idx="76">
                  <c:v>-2.3050772882161499</c:v>
                </c:pt>
                <c:pt idx="77">
                  <c:v>-2.6385376871989701</c:v>
                </c:pt>
                <c:pt idx="78">
                  <c:v>-2.7492351615713599</c:v>
                </c:pt>
                <c:pt idx="79">
                  <c:v>-2.79382893723721</c:v>
                </c:pt>
                <c:pt idx="80">
                  <c:v>-2.93569092890881</c:v>
                </c:pt>
                <c:pt idx="81">
                  <c:v>-3.1349017007270303</c:v>
                </c:pt>
                <c:pt idx="82">
                  <c:v>-3.2246734484797797</c:v>
                </c:pt>
                <c:pt idx="83">
                  <c:v>-3.66018600905366</c:v>
                </c:pt>
                <c:pt idx="84">
                  <c:v>-4.1488838419667697</c:v>
                </c:pt>
                <c:pt idx="85">
                  <c:v>-4.1399478571399406</c:v>
                </c:pt>
                <c:pt idx="86">
                  <c:v>-4.5243153100625104</c:v>
                </c:pt>
                <c:pt idx="87">
                  <c:v>-6.1564489093024806</c:v>
                </c:pt>
                <c:pt idx="88">
                  <c:v>-6.981004455278331</c:v>
                </c:pt>
                <c:pt idx="89">
                  <c:v>-7.3635160599430396</c:v>
                </c:pt>
                <c:pt idx="90">
                  <c:v>-7.7067709599982894</c:v>
                </c:pt>
                <c:pt idx="91">
                  <c:v>-7.9769220497108302</c:v>
                </c:pt>
                <c:pt idx="92">
                  <c:v>-7.8766251590846696</c:v>
                </c:pt>
                <c:pt idx="93">
                  <c:v>-7.6760402282248803</c:v>
                </c:pt>
                <c:pt idx="94">
                  <c:v>-7.3242345478365101</c:v>
                </c:pt>
                <c:pt idx="95">
                  <c:v>-6.8126028602415207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D-418B-86F7-4D28AA69C36B}"/>
            </c:ext>
          </c:extLst>
        </c:ser>
        <c:ser>
          <c:idx val="2"/>
          <c:order val="2"/>
          <c:tx>
            <c:strRef>
              <c:f>'Data 1'!$I$736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1'!$C$737:$C$832</c:f>
              <c:numCache>
                <c:formatCode>mmm\-yy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</c:numCache>
            </c:numRef>
          </c:cat>
          <c:val>
            <c:numRef>
              <c:f>'Data 1'!$I$737:$I$832</c:f>
              <c:numCache>
                <c:formatCode>0.0</c:formatCode>
                <c:ptCount val="96"/>
                <c:pt idx="0">
                  <c:v>-0.256102082306298</c:v>
                </c:pt>
                <c:pt idx="1">
                  <c:v>-0.677095702699271</c:v>
                </c:pt>
                <c:pt idx="2">
                  <c:v>-1.13185378484147</c:v>
                </c:pt>
                <c:pt idx="3">
                  <c:v>-1.1624815816817</c:v>
                </c:pt>
                <c:pt idx="4">
                  <c:v>-0.81286373279873003</c:v>
                </c:pt>
                <c:pt idx="5">
                  <c:v>-0.96501037209906193</c:v>
                </c:pt>
                <c:pt idx="6">
                  <c:v>-0.83026189425596808</c:v>
                </c:pt>
                <c:pt idx="7">
                  <c:v>-0.50182452077871498</c:v>
                </c:pt>
                <c:pt idx="8">
                  <c:v>-0.29479059534194302</c:v>
                </c:pt>
                <c:pt idx="9">
                  <c:v>-0.20070604940067802</c:v>
                </c:pt>
                <c:pt idx="10">
                  <c:v>1.1484497557301401E-2</c:v>
                </c:pt>
                <c:pt idx="11">
                  <c:v>0.32601705897523597</c:v>
                </c:pt>
                <c:pt idx="12">
                  <c:v>0.45126958374384102</c:v>
                </c:pt>
                <c:pt idx="13">
                  <c:v>0.77178754183415699</c:v>
                </c:pt>
                <c:pt idx="14">
                  <c:v>1.1988963063029001</c:v>
                </c:pt>
                <c:pt idx="15">
                  <c:v>1.14269735617472</c:v>
                </c:pt>
                <c:pt idx="16">
                  <c:v>0.94838617362687005</c:v>
                </c:pt>
                <c:pt idx="17">
                  <c:v>0.9582128851036259</c:v>
                </c:pt>
                <c:pt idx="18">
                  <c:v>0.91246069941142094</c:v>
                </c:pt>
                <c:pt idx="19">
                  <c:v>0.97823066991353813</c:v>
                </c:pt>
                <c:pt idx="20">
                  <c:v>1.0305332609751301</c:v>
                </c:pt>
                <c:pt idx="21">
                  <c:v>0.71097327147933198</c:v>
                </c:pt>
                <c:pt idx="22">
                  <c:v>0.86514757513540508</c:v>
                </c:pt>
                <c:pt idx="23">
                  <c:v>0.7935636424863951</c:v>
                </c:pt>
                <c:pt idx="24">
                  <c:v>0.98843062850004804</c:v>
                </c:pt>
                <c:pt idx="25">
                  <c:v>1.0918109304608501</c:v>
                </c:pt>
                <c:pt idx="26">
                  <c:v>0.99800334451958206</c:v>
                </c:pt>
                <c:pt idx="27">
                  <c:v>1.25156273055851</c:v>
                </c:pt>
                <c:pt idx="28">
                  <c:v>0.96223627598361894</c:v>
                </c:pt>
                <c:pt idx="29">
                  <c:v>1.15237923885751</c:v>
                </c:pt>
                <c:pt idx="30">
                  <c:v>1.5774236008896401</c:v>
                </c:pt>
                <c:pt idx="31">
                  <c:v>1.6651142540610402</c:v>
                </c:pt>
                <c:pt idx="32">
                  <c:v>1.49376460505666</c:v>
                </c:pt>
                <c:pt idx="33">
                  <c:v>2.1500652147880701</c:v>
                </c:pt>
                <c:pt idx="34">
                  <c:v>2.13450722079667</c:v>
                </c:pt>
                <c:pt idx="35">
                  <c:v>2.2732573294371101</c:v>
                </c:pt>
                <c:pt idx="36">
                  <c:v>2.1335502262880701</c:v>
                </c:pt>
                <c:pt idx="37">
                  <c:v>2.0699295527839601</c:v>
                </c:pt>
                <c:pt idx="38">
                  <c:v>2.0223741095001699</c:v>
                </c:pt>
                <c:pt idx="39">
                  <c:v>2.0083196207726099</c:v>
                </c:pt>
                <c:pt idx="40">
                  <c:v>2.54752491768981</c:v>
                </c:pt>
                <c:pt idx="41">
                  <c:v>2.5501141333914599</c:v>
                </c:pt>
                <c:pt idx="42">
                  <c:v>2.0687877719138998</c:v>
                </c:pt>
                <c:pt idx="43">
                  <c:v>1.8210010929031299</c:v>
                </c:pt>
                <c:pt idx="44">
                  <c:v>1.8795771767106599</c:v>
                </c:pt>
                <c:pt idx="45">
                  <c:v>1.5123300084198801</c:v>
                </c:pt>
                <c:pt idx="46">
                  <c:v>1.39729726738458</c:v>
                </c:pt>
                <c:pt idx="47">
                  <c:v>1.3081188906318499</c:v>
                </c:pt>
                <c:pt idx="48">
                  <c:v>1.4314730097754902</c:v>
                </c:pt>
                <c:pt idx="49">
                  <c:v>1.38785307642209</c:v>
                </c:pt>
                <c:pt idx="50">
                  <c:v>1.4726646801316701</c:v>
                </c:pt>
                <c:pt idx="51">
                  <c:v>0.93827319425778799</c:v>
                </c:pt>
                <c:pt idx="52">
                  <c:v>0.46524217705488102</c:v>
                </c:pt>
                <c:pt idx="53">
                  <c:v>0.504871754605141</c:v>
                </c:pt>
                <c:pt idx="54">
                  <c:v>0.70139066412440199</c:v>
                </c:pt>
                <c:pt idx="55">
                  <c:v>0.8677542519958561</c:v>
                </c:pt>
                <c:pt idx="56">
                  <c:v>0.89952293646782311</c:v>
                </c:pt>
                <c:pt idx="57">
                  <c:v>0.57514852736695299</c:v>
                </c:pt>
                <c:pt idx="58">
                  <c:v>0.66231774567155899</c:v>
                </c:pt>
                <c:pt idx="59">
                  <c:v>0.780516148529387</c:v>
                </c:pt>
                <c:pt idx="60">
                  <c:v>0.63299257090751992</c:v>
                </c:pt>
                <c:pt idx="61">
                  <c:v>0.67755350598792696</c:v>
                </c:pt>
                <c:pt idx="62">
                  <c:v>0.58769919295103001</c:v>
                </c:pt>
                <c:pt idx="63">
                  <c:v>1.0360147726592199</c:v>
                </c:pt>
                <c:pt idx="64">
                  <c:v>1.53830460222113</c:v>
                </c:pt>
                <c:pt idx="65">
                  <c:v>1.45585595670368</c:v>
                </c:pt>
                <c:pt idx="66">
                  <c:v>1.3669268599419999</c:v>
                </c:pt>
                <c:pt idx="67">
                  <c:v>1.1338764779921</c:v>
                </c:pt>
                <c:pt idx="68">
                  <c:v>1.08242402282992</c:v>
                </c:pt>
                <c:pt idx="69">
                  <c:v>1.5244931351259501</c:v>
                </c:pt>
                <c:pt idx="70">
                  <c:v>1.31599737280732</c:v>
                </c:pt>
                <c:pt idx="71">
                  <c:v>1.01938689944856</c:v>
                </c:pt>
                <c:pt idx="72">
                  <c:v>1.0779624462756701</c:v>
                </c:pt>
                <c:pt idx="73">
                  <c:v>1.03089999683679</c:v>
                </c:pt>
                <c:pt idx="74">
                  <c:v>1.1316721697785901</c:v>
                </c:pt>
                <c:pt idx="75">
                  <c:v>0.97305210623985805</c:v>
                </c:pt>
                <c:pt idx="76">
                  <c:v>0.42485933244935703</c:v>
                </c:pt>
                <c:pt idx="77">
                  <c:v>0.26365411889643903</c:v>
                </c:pt>
                <c:pt idx="78">
                  <c:v>0.139689512488195</c:v>
                </c:pt>
                <c:pt idx="79">
                  <c:v>0.154648576819261</c:v>
                </c:pt>
                <c:pt idx="80">
                  <c:v>0.114811441929086</c:v>
                </c:pt>
                <c:pt idx="81">
                  <c:v>-0.14282406505259401</c:v>
                </c:pt>
                <c:pt idx="82">
                  <c:v>-6.8572581822679002E-2</c:v>
                </c:pt>
                <c:pt idx="83">
                  <c:v>-3.9323543250158202E-2</c:v>
                </c:pt>
                <c:pt idx="84">
                  <c:v>-0.182189591808191</c:v>
                </c:pt>
                <c:pt idx="85">
                  <c:v>-0.29446106218276002</c:v>
                </c:pt>
                <c:pt idx="86">
                  <c:v>-1.4679173293847299</c:v>
                </c:pt>
                <c:pt idx="87">
                  <c:v>-3.4957422821002102</c:v>
                </c:pt>
                <c:pt idx="88">
                  <c:v>-5.1227910478877101</c:v>
                </c:pt>
                <c:pt idx="89">
                  <c:v>-6.06674512441157</c:v>
                </c:pt>
                <c:pt idx="90">
                  <c:v>-6.8536690382287198</c:v>
                </c:pt>
                <c:pt idx="91">
                  <c:v>-7.3228342841752196</c:v>
                </c:pt>
                <c:pt idx="92">
                  <c:v>-8.0973561683030901</c:v>
                </c:pt>
                <c:pt idx="93">
                  <c:v>-8.6857003797253292</c:v>
                </c:pt>
                <c:pt idx="94">
                  <c:v>-9.400354649534961</c:v>
                </c:pt>
                <c:pt idx="95">
                  <c:v>-9.8206707378207803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BD-418B-86F7-4D28AA69C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48496"/>
        <c:axId val="661048888"/>
      </c:lineChart>
      <c:dateAx>
        <c:axId val="661048496"/>
        <c:scaling>
          <c:orientation val="minMax"/>
          <c:min val="42370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m\-yy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8888"/>
        <c:crosses val="autoZero"/>
        <c:auto val="1"/>
        <c:lblOffset val="100"/>
        <c:baseTimeUnit val="months"/>
        <c:majorUnit val="2"/>
        <c:majorTimeUnit val="months"/>
        <c:minorUnit val="12"/>
        <c:minorTimeUnit val="months"/>
      </c:dateAx>
      <c:valAx>
        <c:axId val="661048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5843536573635102E-2"/>
              <c:y val="0.301187049504008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34671778593121"/>
          <c:y val="4.2588275408172171E-2"/>
          <c:w val="0.54668109549133581"/>
          <c:h val="7.44052826729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28267054853432E-2"/>
          <c:y val="0.144926682068933"/>
          <c:w val="0.8546028253821214"/>
          <c:h val="0.70552359847234669"/>
        </c:manualLayout>
      </c:layout>
      <c:areaChart>
        <c:grouping val="stacked"/>
        <c:varyColors val="0"/>
        <c:ser>
          <c:idx val="0"/>
          <c:order val="0"/>
          <c:tx>
            <c:strRef>
              <c:f>'Data 1'!$G$835</c:f>
              <c:strCache>
                <c:ptCount val="1"/>
                <c:pt idx="0">
                  <c:v>IRE-Industria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'Data 1'!$C$836:$C$859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1'!$G$836:$G$859</c:f>
              <c:numCache>
                <c:formatCode>#,##0</c:formatCode>
                <c:ptCount val="24"/>
                <c:pt idx="0">
                  <c:v>7301.6852932700003</c:v>
                </c:pt>
                <c:pt idx="1">
                  <c:v>7336.3341994399998</c:v>
                </c:pt>
                <c:pt idx="2">
                  <c:v>7275.0444245199997</c:v>
                </c:pt>
                <c:pt idx="3">
                  <c:v>7376.4026647199998</c:v>
                </c:pt>
                <c:pt idx="4">
                  <c:v>7417.4419889500005</c:v>
                </c:pt>
                <c:pt idx="5">
                  <c:v>7547.4795704300004</c:v>
                </c:pt>
                <c:pt idx="6">
                  <c:v>8178.1798821599996</c:v>
                </c:pt>
                <c:pt idx="7">
                  <c:v>8616.5910460800005</c:v>
                </c:pt>
                <c:pt idx="8">
                  <c:v>8354.6780535199996</c:v>
                </c:pt>
                <c:pt idx="9">
                  <c:v>8228.1022983300008</c:v>
                </c:pt>
                <c:pt idx="10">
                  <c:v>8115.7899847999997</c:v>
                </c:pt>
                <c:pt idx="11">
                  <c:v>8157.5275539699996</c:v>
                </c:pt>
                <c:pt idx="12">
                  <c:v>8151.1778840300003</c:v>
                </c:pt>
                <c:pt idx="13">
                  <c:v>8160.6258565500002</c:v>
                </c:pt>
                <c:pt idx="14">
                  <c:v>8072.5793317999996</c:v>
                </c:pt>
                <c:pt idx="15">
                  <c:v>8248.9933457200004</c:v>
                </c:pt>
                <c:pt idx="16">
                  <c:v>8236.5497042099996</c:v>
                </c:pt>
                <c:pt idx="17">
                  <c:v>8231.5427895499997</c:v>
                </c:pt>
                <c:pt idx="18">
                  <c:v>8036.9306617599996</c:v>
                </c:pt>
                <c:pt idx="19">
                  <c:v>8078.30915</c:v>
                </c:pt>
                <c:pt idx="20">
                  <c:v>8056.7981908900001</c:v>
                </c:pt>
                <c:pt idx="21">
                  <c:v>8054.4792471399996</c:v>
                </c:pt>
                <c:pt idx="22">
                  <c:v>7877.6826210400004</c:v>
                </c:pt>
                <c:pt idx="23">
                  <c:v>7949.9624415099997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A-4AC7-850C-FEE9FD187927}"/>
            </c:ext>
          </c:extLst>
        </c:ser>
        <c:ser>
          <c:idx val="1"/>
          <c:order val="1"/>
          <c:tx>
            <c:strRef>
              <c:f>'Data 1'!$F$835</c:f>
              <c:strCache>
                <c:ptCount val="1"/>
                <c:pt idx="0">
                  <c:v>IRE-Servicios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'Data 1'!$C$836:$C$859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1'!$F$836:$F$859</c:f>
              <c:numCache>
                <c:formatCode>#,##0</c:formatCode>
                <c:ptCount val="24"/>
                <c:pt idx="0">
                  <c:v>2059.0082363900001</c:v>
                </c:pt>
                <c:pt idx="1">
                  <c:v>2003.29643042</c:v>
                </c:pt>
                <c:pt idx="2">
                  <c:v>1977.1250854299999</c:v>
                </c:pt>
                <c:pt idx="3">
                  <c:v>1993.16791848</c:v>
                </c:pt>
                <c:pt idx="4">
                  <c:v>2057.8817359999998</c:v>
                </c:pt>
                <c:pt idx="5">
                  <c:v>2272.2160177999999</c:v>
                </c:pt>
                <c:pt idx="6">
                  <c:v>2862.7239576699999</c:v>
                </c:pt>
                <c:pt idx="7">
                  <c:v>3458.8761571199998</c:v>
                </c:pt>
                <c:pt idx="8">
                  <c:v>3853.3553966600002</c:v>
                </c:pt>
                <c:pt idx="9">
                  <c:v>4039.0155923699999</c:v>
                </c:pt>
                <c:pt idx="10">
                  <c:v>4024.2577890299999</c:v>
                </c:pt>
                <c:pt idx="11">
                  <c:v>4003.31428177</c:v>
                </c:pt>
                <c:pt idx="12">
                  <c:v>3979.9891930899998</c:v>
                </c:pt>
                <c:pt idx="13">
                  <c:v>3904.7273600600001</c:v>
                </c:pt>
                <c:pt idx="14">
                  <c:v>3830.7122353599998</c:v>
                </c:pt>
                <c:pt idx="15">
                  <c:v>3797.9095620500002</c:v>
                </c:pt>
                <c:pt idx="16">
                  <c:v>3790.9206839200001</c:v>
                </c:pt>
                <c:pt idx="17">
                  <c:v>3760.4632643499999</c:v>
                </c:pt>
                <c:pt idx="18">
                  <c:v>3749.4524583100001</c:v>
                </c:pt>
                <c:pt idx="19">
                  <c:v>3679.5794345899999</c:v>
                </c:pt>
                <c:pt idx="20">
                  <c:v>3504.24636044</c:v>
                </c:pt>
                <c:pt idx="21">
                  <c:v>3185.1512380499998</c:v>
                </c:pt>
                <c:pt idx="22">
                  <c:v>2677.8836414799998</c:v>
                </c:pt>
                <c:pt idx="23">
                  <c:v>2416.4388400399998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A-4AC7-850C-FEE9FD187927}"/>
            </c:ext>
          </c:extLst>
        </c:ser>
        <c:ser>
          <c:idx val="4"/>
          <c:order val="2"/>
          <c:tx>
            <c:strRef>
              <c:f>'Data 1'!$H$835</c:f>
              <c:strCache>
                <c:ptCount val="1"/>
                <c:pt idx="0">
                  <c:v>IRE-Otros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'Data 1'!$H$836:$H$859</c:f>
              <c:numCache>
                <c:formatCode>#,##0</c:formatCode>
                <c:ptCount val="24"/>
                <c:pt idx="0">
                  <c:v>1203.2605832699999</c:v>
                </c:pt>
                <c:pt idx="1">
                  <c:v>1213.9322705899999</c:v>
                </c:pt>
                <c:pt idx="2">
                  <c:v>1200.7264721000001</c:v>
                </c:pt>
                <c:pt idx="3">
                  <c:v>1193.8082882000001</c:v>
                </c:pt>
                <c:pt idx="4">
                  <c:v>1193.61346553</c:v>
                </c:pt>
                <c:pt idx="5">
                  <c:v>1211.53763583</c:v>
                </c:pt>
                <c:pt idx="6">
                  <c:v>1320.8981315199999</c:v>
                </c:pt>
                <c:pt idx="7">
                  <c:v>1429.78822257</c:v>
                </c:pt>
                <c:pt idx="8">
                  <c:v>1483.5354066700002</c:v>
                </c:pt>
                <c:pt idx="9">
                  <c:v>1505.87870873</c:v>
                </c:pt>
                <c:pt idx="10">
                  <c:v>1497.16407039</c:v>
                </c:pt>
                <c:pt idx="11">
                  <c:v>1518.2404520499999</c:v>
                </c:pt>
                <c:pt idx="12">
                  <c:v>1505.6686122399999</c:v>
                </c:pt>
                <c:pt idx="13">
                  <c:v>1457.6901435</c:v>
                </c:pt>
                <c:pt idx="14">
                  <c:v>1442.2684586299999</c:v>
                </c:pt>
                <c:pt idx="15">
                  <c:v>1470.7239838200001</c:v>
                </c:pt>
                <c:pt idx="16">
                  <c:v>1472.4973616</c:v>
                </c:pt>
                <c:pt idx="17">
                  <c:v>1436.6116761499998</c:v>
                </c:pt>
                <c:pt idx="18">
                  <c:v>1390.7186506099999</c:v>
                </c:pt>
                <c:pt idx="19">
                  <c:v>1368.57158325</c:v>
                </c:pt>
                <c:pt idx="20">
                  <c:v>1353.34188182</c:v>
                </c:pt>
                <c:pt idx="21">
                  <c:v>1316.9542522699999</c:v>
                </c:pt>
                <c:pt idx="22">
                  <c:v>1269.4031119200001</c:v>
                </c:pt>
                <c:pt idx="23">
                  <c:v>1252.5446300899998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4A-4AC7-850C-FEE9FD187927}"/>
            </c:ext>
          </c:extLst>
        </c:ser>
        <c:ser>
          <c:idx val="2"/>
          <c:order val="3"/>
          <c:tx>
            <c:strRef>
              <c:f>'Data 1'!$E$835</c:f>
              <c:strCache>
                <c:ptCount val="1"/>
                <c:pt idx="0">
                  <c:v>Baja tensión p&lt;=10kW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'Data 1'!$C$836:$C$859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1'!$E$836:$E$859</c:f>
              <c:numCache>
                <c:formatCode>#,##0</c:formatCode>
                <c:ptCount val="24"/>
                <c:pt idx="0">
                  <c:v>7987.6989999999996</c:v>
                </c:pt>
                <c:pt idx="1">
                  <c:v>6449.201</c:v>
                </c:pt>
                <c:pt idx="2">
                  <c:v>5571.6620000000003</c:v>
                </c:pt>
                <c:pt idx="3">
                  <c:v>5159.8379999999997</c:v>
                </c:pt>
                <c:pt idx="4">
                  <c:v>5031.6580000000004</c:v>
                </c:pt>
                <c:pt idx="5">
                  <c:v>5226.7889999999998</c:v>
                </c:pt>
                <c:pt idx="6">
                  <c:v>6091.74</c:v>
                </c:pt>
                <c:pt idx="7">
                  <c:v>7982.8</c:v>
                </c:pt>
                <c:pt idx="8">
                  <c:v>8933.5319999999992</c:v>
                </c:pt>
                <c:pt idx="9">
                  <c:v>9286.4809999999998</c:v>
                </c:pt>
                <c:pt idx="10">
                  <c:v>9991.4989999999998</c:v>
                </c:pt>
                <c:pt idx="11">
                  <c:v>10260.615</c:v>
                </c:pt>
                <c:pt idx="12">
                  <c:v>10365.057000000001</c:v>
                </c:pt>
                <c:pt idx="13">
                  <c:v>11085.666999999999</c:v>
                </c:pt>
                <c:pt idx="14">
                  <c:v>11354.95</c:v>
                </c:pt>
                <c:pt idx="15">
                  <c:v>10989.394</c:v>
                </c:pt>
                <c:pt idx="16">
                  <c:v>10613.477000000001</c:v>
                </c:pt>
                <c:pt idx="17">
                  <c:v>10864.120999999999</c:v>
                </c:pt>
                <c:pt idx="18">
                  <c:v>12044.466</c:v>
                </c:pt>
                <c:pt idx="19">
                  <c:v>13415.896000000001</c:v>
                </c:pt>
                <c:pt idx="20">
                  <c:v>14524.181</c:v>
                </c:pt>
                <c:pt idx="21">
                  <c:v>14562.85</c:v>
                </c:pt>
                <c:pt idx="22">
                  <c:v>13227.816000000001</c:v>
                </c:pt>
                <c:pt idx="23">
                  <c:v>10754.894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4A-4AC7-850C-FEE9FD187927}"/>
            </c:ext>
          </c:extLst>
        </c:ser>
        <c:ser>
          <c:idx val="5"/>
          <c:order val="4"/>
          <c:tx>
            <c:strRef>
              <c:f>'Data 1'!$I$835</c:f>
              <c:strCache>
                <c:ptCount val="1"/>
                <c:pt idx="0">
                  <c:v>Resto (Pequeño comercio y servicios)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'Data 1'!$I$836:$I$859</c:f>
              <c:numCache>
                <c:formatCode>#,##0</c:formatCode>
                <c:ptCount val="24"/>
                <c:pt idx="0">
                  <c:v>4512.24</c:v>
                </c:pt>
                <c:pt idx="1">
                  <c:v>4346.28</c:v>
                </c:pt>
                <c:pt idx="2">
                  <c:v>4255.5460000000003</c:v>
                </c:pt>
                <c:pt idx="3">
                  <c:v>4227.3320000000003</c:v>
                </c:pt>
                <c:pt idx="4">
                  <c:v>4267.1390000000001</c:v>
                </c:pt>
                <c:pt idx="5">
                  <c:v>4518.9969999999994</c:v>
                </c:pt>
                <c:pt idx="6">
                  <c:v>5503.0789999999997</c:v>
                </c:pt>
                <c:pt idx="7">
                  <c:v>7229.1090000000004</c:v>
                </c:pt>
                <c:pt idx="8">
                  <c:v>9212.9089999999997</c:v>
                </c:pt>
                <c:pt idx="9">
                  <c:v>10383.041999999999</c:v>
                </c:pt>
                <c:pt idx="10">
                  <c:v>10784.993</c:v>
                </c:pt>
                <c:pt idx="11">
                  <c:v>10796.151</c:v>
                </c:pt>
                <c:pt idx="12">
                  <c:v>10625.589</c:v>
                </c:pt>
                <c:pt idx="13">
                  <c:v>9993.4060000000009</c:v>
                </c:pt>
                <c:pt idx="14">
                  <c:v>8922.07</c:v>
                </c:pt>
                <c:pt idx="15">
                  <c:v>8620.494999999999</c:v>
                </c:pt>
                <c:pt idx="16">
                  <c:v>8676.3619999999992</c:v>
                </c:pt>
                <c:pt idx="17">
                  <c:v>8666.3520000000008</c:v>
                </c:pt>
                <c:pt idx="18">
                  <c:v>8819.3590000000004</c:v>
                </c:pt>
                <c:pt idx="19">
                  <c:v>8456.4490000000005</c:v>
                </c:pt>
                <c:pt idx="20">
                  <c:v>7618.1250000000009</c:v>
                </c:pt>
                <c:pt idx="21">
                  <c:v>6601.4849999999997</c:v>
                </c:pt>
                <c:pt idx="22">
                  <c:v>5646.2349999999997</c:v>
                </c:pt>
                <c:pt idx="23">
                  <c:v>5131.7439999999997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4A-4AC7-850C-FEE9FD187927}"/>
            </c:ext>
          </c:extLst>
        </c:ser>
        <c:ser>
          <c:idx val="6"/>
          <c:order val="5"/>
          <c:tx>
            <c:strRef>
              <c:f>'Data 1'!$J$835</c:f>
              <c:strCache>
                <c:ptCount val="1"/>
                <c:pt idx="0">
                  <c:v>Pérdidas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'Data 1'!$J$836:$J$859</c:f>
              <c:numCache>
                <c:formatCode>#,##0</c:formatCode>
                <c:ptCount val="24"/>
                <c:pt idx="0">
                  <c:v>3172.928887070002</c:v>
                </c:pt>
                <c:pt idx="1">
                  <c:v>2960.6820995500011</c:v>
                </c:pt>
                <c:pt idx="2">
                  <c:v>2797.0180179499985</c:v>
                </c:pt>
                <c:pt idx="3">
                  <c:v>2735.7391286000002</c:v>
                </c:pt>
                <c:pt idx="4">
                  <c:v>2705.0268095199999</c:v>
                </c:pt>
                <c:pt idx="5">
                  <c:v>2762.5407759400023</c:v>
                </c:pt>
                <c:pt idx="6">
                  <c:v>2946.6100286500023</c:v>
                </c:pt>
                <c:pt idx="7">
                  <c:v>3401.0145742299992</c:v>
                </c:pt>
                <c:pt idx="8">
                  <c:v>3753.8691431499974</c:v>
                </c:pt>
                <c:pt idx="9">
                  <c:v>3950.7084005700035</c:v>
                </c:pt>
                <c:pt idx="10">
                  <c:v>4148.0641557799936</c:v>
                </c:pt>
                <c:pt idx="11">
                  <c:v>4352.0217122100057</c:v>
                </c:pt>
                <c:pt idx="12">
                  <c:v>4369.6933106400047</c:v>
                </c:pt>
                <c:pt idx="13">
                  <c:v>4486.3776398899972</c:v>
                </c:pt>
                <c:pt idx="14">
                  <c:v>4452.9519742100019</c:v>
                </c:pt>
                <c:pt idx="15">
                  <c:v>4461.2691084100006</c:v>
                </c:pt>
                <c:pt idx="16">
                  <c:v>4482.5262502699989</c:v>
                </c:pt>
                <c:pt idx="17">
                  <c:v>4513.4462699499982</c:v>
                </c:pt>
                <c:pt idx="18">
                  <c:v>4687.4862293199985</c:v>
                </c:pt>
                <c:pt idx="19">
                  <c:v>4859.1588321599993</c:v>
                </c:pt>
                <c:pt idx="20">
                  <c:v>4940.4965668499963</c:v>
                </c:pt>
                <c:pt idx="21">
                  <c:v>4768.6352625400004</c:v>
                </c:pt>
                <c:pt idx="22">
                  <c:v>4470.757625559997</c:v>
                </c:pt>
                <c:pt idx="23">
                  <c:v>3940.7290883599971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4A-4AC7-850C-FEE9FD187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53200"/>
        <c:axId val="661053592"/>
      </c:areaChart>
      <c:lineChart>
        <c:grouping val="standard"/>
        <c:varyColors val="0"/>
        <c:ser>
          <c:idx val="3"/>
          <c:order val="6"/>
          <c:tx>
            <c:strRef>
              <c:f>'Data 1'!$D$862</c:f>
              <c:strCache>
                <c:ptCount val="1"/>
                <c:pt idx="0">
                  <c:v>Demanda total bc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'Data 1'!$D$836:$D$859</c:f>
              <c:numCache>
                <c:formatCode>#,##0;\(#,##0\)</c:formatCode>
                <c:ptCount val="24"/>
                <c:pt idx="0">
                  <c:v>26236.822</c:v>
                </c:pt>
                <c:pt idx="1">
                  <c:v>24309.725999999999</c:v>
                </c:pt>
                <c:pt idx="2">
                  <c:v>23077.121999999999</c:v>
                </c:pt>
                <c:pt idx="3">
                  <c:v>22686.288</c:v>
                </c:pt>
                <c:pt idx="4">
                  <c:v>22672.760999999999</c:v>
                </c:pt>
                <c:pt idx="5">
                  <c:v>23539.56</c:v>
                </c:pt>
                <c:pt idx="6">
                  <c:v>26903.231</c:v>
                </c:pt>
                <c:pt idx="7">
                  <c:v>32118.179</c:v>
                </c:pt>
                <c:pt idx="8">
                  <c:v>35591.879000000001</c:v>
                </c:pt>
                <c:pt idx="9">
                  <c:v>37393.228000000003</c:v>
                </c:pt>
                <c:pt idx="10">
                  <c:v>38561.767999999996</c:v>
                </c:pt>
                <c:pt idx="11">
                  <c:v>39087.870000000003</c:v>
                </c:pt>
                <c:pt idx="12">
                  <c:v>38997.175000000003</c:v>
                </c:pt>
                <c:pt idx="13">
                  <c:v>39088.493999999999</c:v>
                </c:pt>
                <c:pt idx="14">
                  <c:v>38075.531999999999</c:v>
                </c:pt>
                <c:pt idx="15">
                  <c:v>37588.785000000003</c:v>
                </c:pt>
                <c:pt idx="16">
                  <c:v>37272.332999999999</c:v>
                </c:pt>
                <c:pt idx="17">
                  <c:v>37472.536999999997</c:v>
                </c:pt>
                <c:pt idx="18">
                  <c:v>38728.413</c:v>
                </c:pt>
                <c:pt idx="19">
                  <c:v>39857.964</c:v>
                </c:pt>
                <c:pt idx="20">
                  <c:v>39997.188999999998</c:v>
                </c:pt>
                <c:pt idx="21">
                  <c:v>38489.555</c:v>
                </c:pt>
                <c:pt idx="22">
                  <c:v>35169.777999999998</c:v>
                </c:pt>
                <c:pt idx="23">
                  <c:v>31446.312999999998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4A-4AC7-850C-FEE9FD187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053200"/>
        <c:axId val="661053592"/>
      </c:lineChart>
      <c:catAx>
        <c:axId val="66105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3592"/>
        <c:crosses val="autoZero"/>
        <c:auto val="1"/>
        <c:lblAlgn val="ctr"/>
        <c:lblOffset val="100"/>
        <c:noMultiLvlLbl val="0"/>
      </c:catAx>
      <c:valAx>
        <c:axId val="6610535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78553783718212"/>
          <c:y val="3.9227843525547333E-2"/>
          <c:w val="0.85121444278924596"/>
          <c:h val="0.22275761725436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0676902064359"/>
          <c:y val="0.15515515515515516"/>
          <c:w val="0.85575439433707146"/>
          <c:h val="0.68317175443159706"/>
        </c:manualLayout>
      </c:layout>
      <c:areaChart>
        <c:grouping val="stacked"/>
        <c:varyColors val="0"/>
        <c:ser>
          <c:idx val="0"/>
          <c:order val="0"/>
          <c:tx>
            <c:strRef>
              <c:f>'Data 1'!$G$835</c:f>
              <c:strCache>
                <c:ptCount val="1"/>
                <c:pt idx="0">
                  <c:v>IRE-Industria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'Data 1'!$C$836:$C$859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1'!$G$863:$G$886</c:f>
              <c:numCache>
                <c:formatCode>#,##0</c:formatCode>
                <c:ptCount val="24"/>
                <c:pt idx="0">
                  <c:v>7702.9357098099999</c:v>
                </c:pt>
                <c:pt idx="1">
                  <c:v>7782.3921122199999</c:v>
                </c:pt>
                <c:pt idx="2">
                  <c:v>7677.7458657500001</c:v>
                </c:pt>
                <c:pt idx="3">
                  <c:v>7677.1297689800003</c:v>
                </c:pt>
                <c:pt idx="4">
                  <c:v>7644.37475713</c:v>
                </c:pt>
                <c:pt idx="5">
                  <c:v>7733.7094121700002</c:v>
                </c:pt>
                <c:pt idx="6">
                  <c:v>8041.7946982900003</c:v>
                </c:pt>
                <c:pt idx="7">
                  <c:v>8155.4861261899996</c:v>
                </c:pt>
                <c:pt idx="8">
                  <c:v>7832.6612062000004</c:v>
                </c:pt>
                <c:pt idx="9">
                  <c:v>7802.1952722699998</c:v>
                </c:pt>
                <c:pt idx="10">
                  <c:v>7813.42410741</c:v>
                </c:pt>
                <c:pt idx="11">
                  <c:v>7794.0909038700001</c:v>
                </c:pt>
                <c:pt idx="12">
                  <c:v>7813.9682696899999</c:v>
                </c:pt>
                <c:pt idx="13">
                  <c:v>7634.99938294</c:v>
                </c:pt>
                <c:pt idx="14">
                  <c:v>7513.33857747</c:v>
                </c:pt>
                <c:pt idx="15">
                  <c:v>7453.1966834799996</c:v>
                </c:pt>
                <c:pt idx="16">
                  <c:v>7431.0111242200001</c:v>
                </c:pt>
                <c:pt idx="17">
                  <c:v>7423.2681340500003</c:v>
                </c:pt>
                <c:pt idx="18">
                  <c:v>7282.2129312699999</c:v>
                </c:pt>
                <c:pt idx="19">
                  <c:v>7409.7120831700004</c:v>
                </c:pt>
                <c:pt idx="20">
                  <c:v>7349.8349314999996</c:v>
                </c:pt>
                <c:pt idx="21">
                  <c:v>7158.66366191</c:v>
                </c:pt>
                <c:pt idx="22">
                  <c:v>7019.8333271499996</c:v>
                </c:pt>
                <c:pt idx="23">
                  <c:v>6980.9831124399998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B-4D97-8F46-945BFC86E30A}"/>
            </c:ext>
          </c:extLst>
        </c:ser>
        <c:ser>
          <c:idx val="1"/>
          <c:order val="1"/>
          <c:tx>
            <c:strRef>
              <c:f>'Data 1'!$F$835</c:f>
              <c:strCache>
                <c:ptCount val="1"/>
                <c:pt idx="0">
                  <c:v>IRE-Servicios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'Data 1'!$C$836:$C$859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1'!$F$863:$F$886</c:f>
              <c:numCache>
                <c:formatCode>#,##0</c:formatCode>
                <c:ptCount val="24"/>
                <c:pt idx="0">
                  <c:v>2612.64028469</c:v>
                </c:pt>
                <c:pt idx="1">
                  <c:v>2506.4546771400001</c:v>
                </c:pt>
                <c:pt idx="2">
                  <c:v>2432.9816190299998</c:v>
                </c:pt>
                <c:pt idx="3">
                  <c:v>2399.6203108300001</c:v>
                </c:pt>
                <c:pt idx="4">
                  <c:v>2417.4593074600002</c:v>
                </c:pt>
                <c:pt idx="5">
                  <c:v>2588.7903422999998</c:v>
                </c:pt>
                <c:pt idx="6">
                  <c:v>3017.6012885099999</c:v>
                </c:pt>
                <c:pt idx="7">
                  <c:v>3413.7802899200001</c:v>
                </c:pt>
                <c:pt idx="8">
                  <c:v>3757.2544846000001</c:v>
                </c:pt>
                <c:pt idx="9">
                  <c:v>4047.1325673400002</c:v>
                </c:pt>
                <c:pt idx="10">
                  <c:v>4217.9795399900004</c:v>
                </c:pt>
                <c:pt idx="11">
                  <c:v>4341.8804925499999</c:v>
                </c:pt>
                <c:pt idx="12">
                  <c:v>4468.5176688000001</c:v>
                </c:pt>
                <c:pt idx="13">
                  <c:v>4483.4108842100004</c:v>
                </c:pt>
                <c:pt idx="14">
                  <c:v>4418.0551825299999</c:v>
                </c:pt>
                <c:pt idx="15">
                  <c:v>4374.6358801699998</c:v>
                </c:pt>
                <c:pt idx="16">
                  <c:v>4370.1508479100003</c:v>
                </c:pt>
                <c:pt idx="17">
                  <c:v>4329.5785134099997</c:v>
                </c:pt>
                <c:pt idx="18">
                  <c:v>4233.9897426300004</c:v>
                </c:pt>
                <c:pt idx="19">
                  <c:v>4131.0529542000004</c:v>
                </c:pt>
                <c:pt idx="20">
                  <c:v>3921.7662508499998</c:v>
                </c:pt>
                <c:pt idx="21">
                  <c:v>3601.0402462299999</c:v>
                </c:pt>
                <c:pt idx="22">
                  <c:v>3029.6995998799998</c:v>
                </c:pt>
                <c:pt idx="23">
                  <c:v>2742.4967093499999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B-4D97-8F46-945BFC86E30A}"/>
            </c:ext>
          </c:extLst>
        </c:ser>
        <c:ser>
          <c:idx val="2"/>
          <c:order val="2"/>
          <c:tx>
            <c:strRef>
              <c:f>'Data 1'!$E$862</c:f>
              <c:strCache>
                <c:ptCount val="1"/>
                <c:pt idx="0">
                  <c:v>Baja tensión p&lt;=10kW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'Data 1'!$C$836:$C$859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1'!$E$863:$E$886</c:f>
              <c:numCache>
                <c:formatCode>#,##0</c:formatCode>
                <c:ptCount val="24"/>
                <c:pt idx="0">
                  <c:v>8499.8539999999994</c:v>
                </c:pt>
                <c:pt idx="1">
                  <c:v>7199.8029999999999</c:v>
                </c:pt>
                <c:pt idx="2">
                  <c:v>6397.9849999999997</c:v>
                </c:pt>
                <c:pt idx="3">
                  <c:v>5904.1570000000002</c:v>
                </c:pt>
                <c:pt idx="4">
                  <c:v>5607.2709999999997</c:v>
                </c:pt>
                <c:pt idx="5">
                  <c:v>5431.9740000000002</c:v>
                </c:pt>
                <c:pt idx="6">
                  <c:v>5428.3379999999997</c:v>
                </c:pt>
                <c:pt idx="7">
                  <c:v>5537.5950000000003</c:v>
                </c:pt>
                <c:pt idx="8">
                  <c:v>6249.9989999999998</c:v>
                </c:pt>
                <c:pt idx="9">
                  <c:v>7197.384</c:v>
                </c:pt>
                <c:pt idx="10">
                  <c:v>8085.6719999999996</c:v>
                </c:pt>
                <c:pt idx="11">
                  <c:v>8782.6569999999992</c:v>
                </c:pt>
                <c:pt idx="12">
                  <c:v>9659.64</c:v>
                </c:pt>
                <c:pt idx="13">
                  <c:v>10866.453</c:v>
                </c:pt>
                <c:pt idx="14">
                  <c:v>11591.745999999999</c:v>
                </c:pt>
                <c:pt idx="15">
                  <c:v>11545.217000000001</c:v>
                </c:pt>
                <c:pt idx="16">
                  <c:v>11331.528</c:v>
                </c:pt>
                <c:pt idx="17">
                  <c:v>11137.245000000001</c:v>
                </c:pt>
                <c:pt idx="18">
                  <c:v>10861.409</c:v>
                </c:pt>
                <c:pt idx="19">
                  <c:v>10475.707</c:v>
                </c:pt>
                <c:pt idx="20">
                  <c:v>10270.359</c:v>
                </c:pt>
                <c:pt idx="21">
                  <c:v>10836.306</c:v>
                </c:pt>
                <c:pt idx="22">
                  <c:v>11140.728999999999</c:v>
                </c:pt>
                <c:pt idx="23">
                  <c:v>10072.759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0B-4D97-8F46-945BFC86E30A}"/>
            </c:ext>
          </c:extLst>
        </c:ser>
        <c:ser>
          <c:idx val="4"/>
          <c:order val="4"/>
          <c:tx>
            <c:strRef>
              <c:f>'Data 1'!$H$862</c:f>
              <c:strCache>
                <c:ptCount val="1"/>
                <c:pt idx="0">
                  <c:v>IRE-Otros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'Data 1'!$H$863:$H$886</c:f>
              <c:numCache>
                <c:formatCode>#,##0</c:formatCode>
                <c:ptCount val="24"/>
                <c:pt idx="0">
                  <c:v>1620.1753835500001</c:v>
                </c:pt>
                <c:pt idx="1">
                  <c:v>1688.7284940699999</c:v>
                </c:pt>
                <c:pt idx="2">
                  <c:v>1679.60495999</c:v>
                </c:pt>
                <c:pt idx="3">
                  <c:v>1669.9897639999999</c:v>
                </c:pt>
                <c:pt idx="4">
                  <c:v>1662.8275202899999</c:v>
                </c:pt>
                <c:pt idx="5">
                  <c:v>1672.0294446099999</c:v>
                </c:pt>
                <c:pt idx="6">
                  <c:v>1732.0108437900001</c:v>
                </c:pt>
                <c:pt idx="7">
                  <c:v>1727.34562843</c:v>
                </c:pt>
                <c:pt idx="8">
                  <c:v>1468.7237981799999</c:v>
                </c:pt>
                <c:pt idx="9">
                  <c:v>1457.5893538400001</c:v>
                </c:pt>
                <c:pt idx="10">
                  <c:v>1400.3543240700001</c:v>
                </c:pt>
                <c:pt idx="11">
                  <c:v>1315.5450657900001</c:v>
                </c:pt>
                <c:pt idx="12">
                  <c:v>1313.67457917</c:v>
                </c:pt>
                <c:pt idx="13">
                  <c:v>1271.8218576899999</c:v>
                </c:pt>
                <c:pt idx="14">
                  <c:v>1243.08501733</c:v>
                </c:pt>
                <c:pt idx="15">
                  <c:v>1252.62278728</c:v>
                </c:pt>
                <c:pt idx="16">
                  <c:v>1266.15094247</c:v>
                </c:pt>
                <c:pt idx="17">
                  <c:v>1248.7241373500001</c:v>
                </c:pt>
                <c:pt idx="18">
                  <c:v>1219.5574921800001</c:v>
                </c:pt>
                <c:pt idx="19">
                  <c:v>1295.28617242</c:v>
                </c:pt>
                <c:pt idx="20">
                  <c:v>1321.09486621</c:v>
                </c:pt>
                <c:pt idx="21">
                  <c:v>1324.88365344</c:v>
                </c:pt>
                <c:pt idx="22">
                  <c:v>1316.1112949999999</c:v>
                </c:pt>
                <c:pt idx="23">
                  <c:v>1304.2941886000001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0B-4D97-8F46-945BFC86E30A}"/>
            </c:ext>
          </c:extLst>
        </c:ser>
        <c:ser>
          <c:idx val="5"/>
          <c:order val="5"/>
          <c:tx>
            <c:strRef>
              <c:f>'Data 1'!$I$862</c:f>
              <c:strCache>
                <c:ptCount val="1"/>
                <c:pt idx="0">
                  <c:v>Resto (Pequeño comercio y servicios)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'Data 1'!$I$863:$I$886</c:f>
              <c:numCache>
                <c:formatCode>#,##0</c:formatCode>
                <c:ptCount val="24"/>
                <c:pt idx="0">
                  <c:v>6251.9648217599997</c:v>
                </c:pt>
                <c:pt idx="1">
                  <c:v>5931.4192550799999</c:v>
                </c:pt>
                <c:pt idx="2">
                  <c:v>5712.6408042000003</c:v>
                </c:pt>
                <c:pt idx="3">
                  <c:v>5583.39145938</c:v>
                </c:pt>
                <c:pt idx="4">
                  <c:v>5553.4786449200001</c:v>
                </c:pt>
                <c:pt idx="5">
                  <c:v>5714.9915850999996</c:v>
                </c:pt>
                <c:pt idx="6">
                  <c:v>6423.3941310600003</c:v>
                </c:pt>
                <c:pt idx="7">
                  <c:v>7346.691242500001</c:v>
                </c:pt>
                <c:pt idx="8">
                  <c:v>8571.1162966399988</c:v>
                </c:pt>
                <c:pt idx="9">
                  <c:v>9565.7761293999993</c:v>
                </c:pt>
                <c:pt idx="10">
                  <c:v>10062.24742894</c:v>
                </c:pt>
                <c:pt idx="11">
                  <c:v>10499.234133919999</c:v>
                </c:pt>
                <c:pt idx="12">
                  <c:v>10730.154853940001</c:v>
                </c:pt>
                <c:pt idx="13">
                  <c:v>10511.37788016</c:v>
                </c:pt>
                <c:pt idx="14">
                  <c:v>9730.0757211</c:v>
                </c:pt>
                <c:pt idx="15">
                  <c:v>9226.50385732</c:v>
                </c:pt>
                <c:pt idx="16">
                  <c:v>9331.5071840599994</c:v>
                </c:pt>
                <c:pt idx="17">
                  <c:v>9337.4935063400007</c:v>
                </c:pt>
                <c:pt idx="18">
                  <c:v>9041.3132245199995</c:v>
                </c:pt>
                <c:pt idx="19">
                  <c:v>8607.9329522600001</c:v>
                </c:pt>
                <c:pt idx="20">
                  <c:v>8054.0153929999997</c:v>
                </c:pt>
                <c:pt idx="21">
                  <c:v>7557.1673130599993</c:v>
                </c:pt>
                <c:pt idx="22">
                  <c:v>7070.484066940001</c:v>
                </c:pt>
                <c:pt idx="23">
                  <c:v>6468.7438716200004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0B-4D97-8F46-945BFC86E30A}"/>
            </c:ext>
          </c:extLst>
        </c:ser>
        <c:ser>
          <c:idx val="6"/>
          <c:order val="6"/>
          <c:tx>
            <c:strRef>
              <c:f>'Data 1'!$J$862</c:f>
              <c:strCache>
                <c:ptCount val="1"/>
                <c:pt idx="0">
                  <c:v>Pérdidas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'Data 1'!$J$863:$J$886</c:f>
              <c:numCache>
                <c:formatCode>#,##0</c:formatCode>
                <c:ptCount val="24"/>
                <c:pt idx="0">
                  <c:v>2912.3030561900014</c:v>
                </c:pt>
                <c:pt idx="1">
                  <c:v>2710.073213489999</c:v>
                </c:pt>
                <c:pt idx="2">
                  <c:v>2558.0575030299988</c:v>
                </c:pt>
                <c:pt idx="3">
                  <c:v>2464.3224488100022</c:v>
                </c:pt>
                <c:pt idx="4">
                  <c:v>2392.1875222000017</c:v>
                </c:pt>
                <c:pt idx="5">
                  <c:v>2334.6819678199972</c:v>
                </c:pt>
                <c:pt idx="6">
                  <c:v>2357.2697903499975</c:v>
                </c:pt>
                <c:pt idx="7">
                  <c:v>2365.308464959995</c:v>
                </c:pt>
                <c:pt idx="8">
                  <c:v>2531.5109663800031</c:v>
                </c:pt>
                <c:pt idx="9">
                  <c:v>2785.5234291499946</c:v>
                </c:pt>
                <c:pt idx="10">
                  <c:v>2987.3823515900003</c:v>
                </c:pt>
                <c:pt idx="11">
                  <c:v>3202.4851558699993</c:v>
                </c:pt>
                <c:pt idx="12">
                  <c:v>3560.7563804000019</c:v>
                </c:pt>
                <c:pt idx="13">
                  <c:v>3702.6467469999989</c:v>
                </c:pt>
                <c:pt idx="14">
                  <c:v>3652.3132535699988</c:v>
                </c:pt>
                <c:pt idx="15">
                  <c:v>3577.8605437499937</c:v>
                </c:pt>
                <c:pt idx="16">
                  <c:v>3495.5136533399927</c:v>
                </c:pt>
                <c:pt idx="17">
                  <c:v>3450.4204608500004</c:v>
                </c:pt>
                <c:pt idx="18">
                  <c:v>3492.0153614000046</c:v>
                </c:pt>
                <c:pt idx="19">
                  <c:v>3533.9975899499987</c:v>
                </c:pt>
                <c:pt idx="20">
                  <c:v>3600.5123104400045</c:v>
                </c:pt>
                <c:pt idx="21">
                  <c:v>3758.3228773600022</c:v>
                </c:pt>
                <c:pt idx="22">
                  <c:v>3659.9934630300013</c:v>
                </c:pt>
                <c:pt idx="23">
                  <c:v>3334.5598699899965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0B-4D97-8F46-945BFC86E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54376"/>
        <c:axId val="661054768"/>
      </c:areaChart>
      <c:lineChart>
        <c:grouping val="standard"/>
        <c:varyColors val="0"/>
        <c:ser>
          <c:idx val="3"/>
          <c:order val="3"/>
          <c:tx>
            <c:strRef>
              <c:f>'Data 1'!$D$835</c:f>
              <c:strCache>
                <c:ptCount val="1"/>
                <c:pt idx="0">
                  <c:v>Demanda total bc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'Data 1'!$D$863:$D$886</c:f>
              <c:numCache>
                <c:formatCode>#,##0;\(#,##0\)</c:formatCode>
                <c:ptCount val="24"/>
                <c:pt idx="0">
                  <c:v>29599.873255999999</c:v>
                </c:pt>
                <c:pt idx="1">
                  <c:v>27818.870751999999</c:v>
                </c:pt>
                <c:pt idx="2">
                  <c:v>26459.015751999999</c:v>
                </c:pt>
                <c:pt idx="3">
                  <c:v>25698.610752000001</c:v>
                </c:pt>
                <c:pt idx="4">
                  <c:v>25277.598752000002</c:v>
                </c:pt>
                <c:pt idx="5">
                  <c:v>25476.176751999999</c:v>
                </c:pt>
                <c:pt idx="6">
                  <c:v>27000.408751999999</c:v>
                </c:pt>
                <c:pt idx="7">
                  <c:v>28546.206751999998</c:v>
                </c:pt>
                <c:pt idx="8">
                  <c:v>30411.265751999999</c:v>
                </c:pt>
                <c:pt idx="9">
                  <c:v>32855.600751999998</c:v>
                </c:pt>
                <c:pt idx="10">
                  <c:v>34567.059752000001</c:v>
                </c:pt>
                <c:pt idx="11">
                  <c:v>35935.892752</c:v>
                </c:pt>
                <c:pt idx="12">
                  <c:v>37546.711752000003</c:v>
                </c:pt>
                <c:pt idx="13">
                  <c:v>38470.709752000002</c:v>
                </c:pt>
                <c:pt idx="14">
                  <c:v>38148.613751999997</c:v>
                </c:pt>
                <c:pt idx="15">
                  <c:v>37430.036752</c:v>
                </c:pt>
                <c:pt idx="16">
                  <c:v>37225.861751999997</c:v>
                </c:pt>
                <c:pt idx="17">
                  <c:v>36926.729751999999</c:v>
                </c:pt>
                <c:pt idx="18">
                  <c:v>36130.497752000003</c:v>
                </c:pt>
                <c:pt idx="19">
                  <c:v>35453.688752000002</c:v>
                </c:pt>
                <c:pt idx="20">
                  <c:v>34517.582752000002</c:v>
                </c:pt>
                <c:pt idx="21">
                  <c:v>34236.383752000002</c:v>
                </c:pt>
                <c:pt idx="22">
                  <c:v>33236.850751999998</c:v>
                </c:pt>
                <c:pt idx="23">
                  <c:v>30903.836751999999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0B-4D97-8F46-945BFC86E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054376"/>
        <c:axId val="661054768"/>
      </c:lineChart>
      <c:catAx>
        <c:axId val="661054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4768"/>
        <c:crosses val="autoZero"/>
        <c:auto val="1"/>
        <c:lblAlgn val="ctr"/>
        <c:lblOffset val="100"/>
        <c:noMultiLvlLbl val="0"/>
      </c:catAx>
      <c:valAx>
        <c:axId val="6610547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4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79640490042604"/>
          <c:y val="5.0265380882386676E-2"/>
          <c:w val="0.84720356283148224"/>
          <c:h val="0.22293070009605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962909461344E-2"/>
          <c:y val="0.16666666666666666"/>
          <c:w val="0.88053929632072769"/>
          <c:h val="0.67117553487632231"/>
        </c:manualLayout>
      </c:layout>
      <c:lineChart>
        <c:grouping val="standard"/>
        <c:varyColors val="0"/>
        <c:ser>
          <c:idx val="0"/>
          <c:order val="0"/>
          <c:tx>
            <c:v>PIB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1'!$C$25:$C$34</c:f>
              <c:numCache>
                <c:formatCode>0_)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'Data 1'!$E$25:$E$34</c:f>
              <c:numCache>
                <c:formatCode>0.0\ </c:formatCode>
                <c:ptCount val="10"/>
                <c:pt idx="0">
                  <c:v>-0.81438675353672219</c:v>
                </c:pt>
                <c:pt idx="1">
                  <c:v>-2.959399791118944</c:v>
                </c:pt>
                <c:pt idx="2">
                  <c:v>-1.4354586707967965</c:v>
                </c:pt>
                <c:pt idx="3">
                  <c:v>1.3839395970785651</c:v>
                </c:pt>
                <c:pt idx="4">
                  <c:v>3.835168646660736</c:v>
                </c:pt>
                <c:pt idx="5">
                  <c:v>3.0313013298189917</c:v>
                </c:pt>
                <c:pt idx="6">
                  <c:v>2.9736766501475609</c:v>
                </c:pt>
                <c:pt idx="7">
                  <c:v>2.4300543866034419</c:v>
                </c:pt>
                <c:pt idx="8">
                  <c:v>1.9501079933338827</c:v>
                </c:pt>
                <c:pt idx="9">
                  <c:v>-10.8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D-4E6A-A41A-D61283C52F79}"/>
            </c:ext>
          </c:extLst>
        </c:ser>
        <c:ser>
          <c:idx val="1"/>
          <c:order val="1"/>
          <c:tx>
            <c:v>Demanda corregida peninsular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1'!$C$25:$C$34</c:f>
              <c:numCache>
                <c:formatCode>0_)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'Data 1'!$F$25:$F$34</c:f>
              <c:numCache>
                <c:formatCode>0.0\ </c:formatCode>
                <c:ptCount val="10"/>
                <c:pt idx="0">
                  <c:v>-2.5090699999999999</c:v>
                </c:pt>
                <c:pt idx="1">
                  <c:v>-1.70482</c:v>
                </c:pt>
                <c:pt idx="2">
                  <c:v>-2.4295299999999997</c:v>
                </c:pt>
                <c:pt idx="3">
                  <c:v>-0.12470000000000001</c:v>
                </c:pt>
                <c:pt idx="4">
                  <c:v>1.67363</c:v>
                </c:pt>
                <c:pt idx="5">
                  <c:v>0.30321999999999999</c:v>
                </c:pt>
                <c:pt idx="6">
                  <c:v>1.3721099999999999</c:v>
                </c:pt>
                <c:pt idx="7">
                  <c:v>0.52</c:v>
                </c:pt>
                <c:pt idx="8">
                  <c:v>-2.6720000000000002</c:v>
                </c:pt>
                <c:pt idx="9">
                  <c:v>-5.0090000000000003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D-4E6A-A41A-D61283C52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30464"/>
        <c:axId val="661030856"/>
      </c:lineChart>
      <c:catAx>
        <c:axId val="661030464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30856"/>
        <c:crosses val="autoZero"/>
        <c:auto val="1"/>
        <c:lblAlgn val="ctr"/>
        <c:lblOffset val="100"/>
        <c:noMultiLvlLbl val="0"/>
      </c:catAx>
      <c:valAx>
        <c:axId val="661030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2976316719688937E-2"/>
              <c:y val="0.355676051857154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30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88917093210642"/>
          <c:y val="4.1183886105146013E-2"/>
          <c:w val="0.41598906711422479"/>
          <c:h val="7.4977730056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11227640662566E-2"/>
          <c:y val="9.9576798605924818E-2"/>
          <c:w val="0.89467056507642428"/>
          <c:h val="0.76002854012180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2'!$B$148:$B$154</c15:sqref>
                  </c15:fullRef>
                </c:ext>
              </c:extLst>
              <c:f>'Data 2'!$B$150:$B$154</c:f>
              <c:numCache>
                <c:formatCode>0_)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2'!$M$148:$M$154</c15:sqref>
                  </c15:fullRef>
                </c:ext>
              </c:extLst>
              <c:f>'Data 2'!$M$150:$M$154</c:f>
              <c:numCache>
                <c:formatCode>0.0</c:formatCode>
                <c:ptCount val="5"/>
                <c:pt idx="0">
                  <c:v>0.99642095492178395</c:v>
                </c:pt>
                <c:pt idx="1">
                  <c:v>2.4989878718991498</c:v>
                </c:pt>
                <c:pt idx="2">
                  <c:v>-0.26954532627423422</c:v>
                </c:pt>
                <c:pt idx="3">
                  <c:v>0.57310516134478906</c:v>
                </c:pt>
                <c:pt idx="4">
                  <c:v>-13.712173837546771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FE-40EA-A81A-5B62F862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49280"/>
        <c:axId val="661049672"/>
      </c:lineChart>
      <c:catAx>
        <c:axId val="661049280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9672"/>
        <c:crosses val="autoZero"/>
        <c:auto val="1"/>
        <c:lblAlgn val="ctr"/>
        <c:lblOffset val="100"/>
        <c:noMultiLvlLbl val="0"/>
      </c:catAx>
      <c:valAx>
        <c:axId val="661049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4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49457577282797E-2"/>
          <c:y val="9.7276285183216113E-2"/>
          <c:w val="0.88213545851514941"/>
          <c:h val="0.68660383415922999"/>
        </c:manualLayout>
      </c:layout>
      <c:lineChart>
        <c:grouping val="standard"/>
        <c:varyColors val="0"/>
        <c:ser>
          <c:idx val="0"/>
          <c:order val="0"/>
          <c:tx>
            <c:strRef>
              <c:f>'C23'!$F$7</c:f>
              <c:strCache>
                <c:ptCount val="1"/>
                <c:pt idx="0">
                  <c:v>2016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1'!$J$223:$J$234</c:f>
              <c:numCache>
                <c:formatCode>0_)</c:formatCode>
                <c:ptCount val="12"/>
              </c:numCache>
            </c:numRef>
          </c:cat>
          <c:val>
            <c:numRef>
              <c:f>'C23'!$F$9:$F$20</c:f>
              <c:numCache>
                <c:formatCode>#,##0</c:formatCode>
                <c:ptCount val="12"/>
                <c:pt idx="0">
                  <c:v>1169.1327379999998</c:v>
                </c:pt>
                <c:pt idx="1">
                  <c:v>1115.7713880000001</c:v>
                </c:pt>
                <c:pt idx="2">
                  <c:v>1200.6079609999999</c:v>
                </c:pt>
                <c:pt idx="3">
                  <c:v>1133.8199050000001</c:v>
                </c:pt>
                <c:pt idx="4">
                  <c:v>1203.1702520000001</c:v>
                </c:pt>
                <c:pt idx="5">
                  <c:v>1273.9005030000003</c:v>
                </c:pt>
                <c:pt idx="6">
                  <c:v>1441.4813530000001</c:v>
                </c:pt>
                <c:pt idx="7">
                  <c:v>1481.3154040000002</c:v>
                </c:pt>
                <c:pt idx="8">
                  <c:v>1354.6039089999997</c:v>
                </c:pt>
                <c:pt idx="9">
                  <c:v>1274.4746509999998</c:v>
                </c:pt>
                <c:pt idx="10">
                  <c:v>1140.1270829999999</c:v>
                </c:pt>
                <c:pt idx="11">
                  <c:v>1197.854979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5-46C1-A46A-A4E365A02716}"/>
            </c:ext>
          </c:extLst>
        </c:ser>
        <c:ser>
          <c:idx val="1"/>
          <c:order val="1"/>
          <c:tx>
            <c:strRef>
              <c:f>'C23'!$I$7</c:f>
              <c:strCache>
                <c:ptCount val="1"/>
                <c:pt idx="0">
                  <c:v>2017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1'!$J$223:$J$234</c:f>
              <c:numCache>
                <c:formatCode>0_)</c:formatCode>
                <c:ptCount val="12"/>
              </c:numCache>
            </c:numRef>
          </c:cat>
          <c:val>
            <c:numRef>
              <c:f>'C23'!$I$9:$I$20</c:f>
              <c:numCache>
                <c:formatCode>#,##0</c:formatCode>
                <c:ptCount val="12"/>
                <c:pt idx="0">
                  <c:v>1259.8959749999999</c:v>
                </c:pt>
                <c:pt idx="1">
                  <c:v>1092.1355790000002</c:v>
                </c:pt>
                <c:pt idx="2">
                  <c:v>1178.4386910000001</c:v>
                </c:pt>
                <c:pt idx="3">
                  <c:v>1150.8530550000003</c:v>
                </c:pt>
                <c:pt idx="4">
                  <c:v>1244.175712</c:v>
                </c:pt>
                <c:pt idx="5">
                  <c:v>1343.6200590000001</c:v>
                </c:pt>
                <c:pt idx="6">
                  <c:v>1484.8107240000002</c:v>
                </c:pt>
                <c:pt idx="7">
                  <c:v>1553.18453</c:v>
                </c:pt>
                <c:pt idx="8">
                  <c:v>1330.763469</c:v>
                </c:pt>
                <c:pt idx="9">
                  <c:v>1298.3440719999999</c:v>
                </c:pt>
                <c:pt idx="10">
                  <c:v>1180.2322349999999</c:v>
                </c:pt>
                <c:pt idx="11">
                  <c:v>1244.3108480000001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5-46C1-A46A-A4E365A02716}"/>
            </c:ext>
          </c:extLst>
        </c:ser>
        <c:ser>
          <c:idx val="2"/>
          <c:order val="2"/>
          <c:tx>
            <c:strRef>
              <c:f>'C23'!$L$7</c:f>
              <c:strCache>
                <c:ptCount val="1"/>
                <c:pt idx="0">
                  <c:v>2018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'C23'!$L$9:$L$20</c:f>
              <c:numCache>
                <c:formatCode>#,##0</c:formatCode>
                <c:ptCount val="12"/>
                <c:pt idx="0">
                  <c:v>1228.5711439999998</c:v>
                </c:pt>
                <c:pt idx="1">
                  <c:v>1174.1520579999999</c:v>
                </c:pt>
                <c:pt idx="2">
                  <c:v>1225.913812</c:v>
                </c:pt>
                <c:pt idx="3">
                  <c:v>1162.212554</c:v>
                </c:pt>
                <c:pt idx="4">
                  <c:v>1224.6702209999999</c:v>
                </c:pt>
                <c:pt idx="5">
                  <c:v>1276.7186550000001</c:v>
                </c:pt>
                <c:pt idx="6">
                  <c:v>1480.8642889999999</c:v>
                </c:pt>
                <c:pt idx="7">
                  <c:v>1525.5992179999998</c:v>
                </c:pt>
                <c:pt idx="8">
                  <c:v>1380.0563909999998</c:v>
                </c:pt>
                <c:pt idx="9">
                  <c:v>1290.3859400000001</c:v>
                </c:pt>
                <c:pt idx="10">
                  <c:v>1151.5816109999998</c:v>
                </c:pt>
                <c:pt idx="11">
                  <c:v>1198.634832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65-46C1-A46A-A4E365A02716}"/>
            </c:ext>
          </c:extLst>
        </c:ser>
        <c:ser>
          <c:idx val="3"/>
          <c:order val="3"/>
          <c:tx>
            <c:strRef>
              <c:f>'C23'!$O$7</c:f>
              <c:strCache>
                <c:ptCount val="1"/>
                <c:pt idx="0">
                  <c:v>2019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'C23'!$O$9:$O$20</c:f>
              <c:numCache>
                <c:formatCode>#,##0</c:formatCode>
                <c:ptCount val="12"/>
                <c:pt idx="0">
                  <c:v>1269.5054720000001</c:v>
                </c:pt>
                <c:pt idx="1">
                  <c:v>1125.8995109999998</c:v>
                </c:pt>
                <c:pt idx="2">
                  <c:v>1208.649868</c:v>
                </c:pt>
                <c:pt idx="3">
                  <c:v>1178.1576670000002</c:v>
                </c:pt>
                <c:pt idx="4">
                  <c:v>1235.1561630000001</c:v>
                </c:pt>
                <c:pt idx="5">
                  <c:v>1288.123155</c:v>
                </c:pt>
                <c:pt idx="6">
                  <c:v>1522.7870990000001</c:v>
                </c:pt>
                <c:pt idx="7">
                  <c:v>1533.6755479999999</c:v>
                </c:pt>
                <c:pt idx="8">
                  <c:v>1361.527564</c:v>
                </c:pt>
                <c:pt idx="9">
                  <c:v>1299.3836220000001</c:v>
                </c:pt>
                <c:pt idx="10">
                  <c:v>1180.5343969999999</c:v>
                </c:pt>
                <c:pt idx="11">
                  <c:v>1203.7567059999999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65-46C1-A46A-A4E365A02716}"/>
            </c:ext>
          </c:extLst>
        </c:ser>
        <c:ser>
          <c:idx val="4"/>
          <c:order val="4"/>
          <c:tx>
            <c:strRef>
              <c:f>'C23'!$R$7</c:f>
              <c:strCache>
                <c:ptCount val="1"/>
                <c:pt idx="0">
                  <c:v>2020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'C23'!$R$9:$R$20</c:f>
              <c:numCache>
                <c:formatCode>#,##0</c:formatCode>
                <c:ptCount val="12"/>
                <c:pt idx="0">
                  <c:v>1249.0653409999998</c:v>
                </c:pt>
                <c:pt idx="1">
                  <c:v>1140.8842999999999</c:v>
                </c:pt>
                <c:pt idx="2">
                  <c:v>1118.3709339999998</c:v>
                </c:pt>
                <c:pt idx="3">
                  <c:v>900.46277700000007</c:v>
                </c:pt>
                <c:pt idx="4">
                  <c:v>939.69390699999997</c:v>
                </c:pt>
                <c:pt idx="5">
                  <c:v>996.0963220000001</c:v>
                </c:pt>
                <c:pt idx="6">
                  <c:v>1247.1533019999999</c:v>
                </c:pt>
                <c:pt idx="7">
                  <c:v>1319.248325</c:v>
                </c:pt>
                <c:pt idx="8">
                  <c:v>1123.9003769999999</c:v>
                </c:pt>
                <c:pt idx="9">
                  <c:v>1075.2693590000001</c:v>
                </c:pt>
                <c:pt idx="10">
                  <c:v>1047.7949859999999</c:v>
                </c:pt>
                <c:pt idx="11">
                  <c:v>1136.5607219999999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65-46C1-A46A-A4E365A02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50456"/>
        <c:axId val="661050848"/>
      </c:lineChart>
      <c:catAx>
        <c:axId val="661050456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0848"/>
        <c:crosses val="autoZero"/>
        <c:auto val="1"/>
        <c:lblAlgn val="ctr"/>
        <c:lblOffset val="100"/>
        <c:noMultiLvlLbl val="0"/>
      </c:catAx>
      <c:valAx>
        <c:axId val="661050848"/>
        <c:scaling>
          <c:orientation val="minMax"/>
          <c:min val="8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0756583024184E-2"/>
          <c:y val="0.1606425702811245"/>
          <c:w val="0.87747312671960076"/>
          <c:h val="0.70829696739714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2'!$I$8</c:f>
              <c:strCache>
                <c:ptCount val="1"/>
                <c:pt idx="0">
                  <c:v>Canarias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2'!$A$105:$A$116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2'!$I$117:$I$128</c:f>
              <c:numCache>
                <c:formatCode>0.0%</c:formatCode>
                <c:ptCount val="12"/>
                <c:pt idx="0">
                  <c:v>2.1236796096297805E-3</c:v>
                </c:pt>
                <c:pt idx="1">
                  <c:v>4.0214914369911092E-2</c:v>
                </c:pt>
                <c:pt idx="2">
                  <c:v>-7.638508657806653E-2</c:v>
                </c:pt>
                <c:pt idx="3">
                  <c:v>-0.21773342781599236</c:v>
                </c:pt>
                <c:pt idx="4">
                  <c:v>-0.19783395196738485</c:v>
                </c:pt>
                <c:pt idx="5">
                  <c:v>-0.15669941325934456</c:v>
                </c:pt>
                <c:pt idx="6">
                  <c:v>-0.11236126467381136</c:v>
                </c:pt>
                <c:pt idx="7">
                  <c:v>-9.6542069872667557E-2</c:v>
                </c:pt>
                <c:pt idx="8">
                  <c:v>-9.0137272663007528E-2</c:v>
                </c:pt>
                <c:pt idx="9">
                  <c:v>-0.12810324399575934</c:v>
                </c:pt>
                <c:pt idx="10">
                  <c:v>-0.11231985625747465</c:v>
                </c:pt>
                <c:pt idx="11">
                  <c:v>-0.10987506663348412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590-87FE-34FDA66BDDDB}"/>
            </c:ext>
          </c:extLst>
        </c:ser>
        <c:ser>
          <c:idx val="1"/>
          <c:order val="1"/>
          <c:tx>
            <c:strRef>
              <c:f>'Data 2'!$J$8</c:f>
              <c:strCache>
                <c:ptCount val="1"/>
                <c:pt idx="0">
                  <c:v>Baleares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2'!$A$105:$A$116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2'!$J$117:$J$128</c:f>
              <c:numCache>
                <c:formatCode>0.0%</c:formatCode>
                <c:ptCount val="12"/>
                <c:pt idx="0">
                  <c:v>-4.4645970790574419E-2</c:v>
                </c:pt>
                <c:pt idx="1">
                  <c:v>-2.8671497470497909E-2</c:v>
                </c:pt>
                <c:pt idx="2">
                  <c:v>-7.5508743788717636E-2</c:v>
                </c:pt>
                <c:pt idx="3">
                  <c:v>-0.27933174204284328</c:v>
                </c:pt>
                <c:pt idx="4">
                  <c:v>-0.31411329431590096</c:v>
                </c:pt>
                <c:pt idx="5">
                  <c:v>-0.3314138115304861</c:v>
                </c:pt>
                <c:pt idx="6">
                  <c:v>-0.26485163361212971</c:v>
                </c:pt>
                <c:pt idx="7">
                  <c:v>-0.19682480280327919</c:v>
                </c:pt>
                <c:pt idx="8">
                  <c:v>-0.29542309831521918</c:v>
                </c:pt>
                <c:pt idx="9">
                  <c:v>-0.24970377242446895</c:v>
                </c:pt>
                <c:pt idx="10">
                  <c:v>-0.11695840716874595</c:v>
                </c:pt>
                <c:pt idx="11">
                  <c:v>3.5899371683781212E-2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590-87FE-34FDA66BDDDB}"/>
            </c:ext>
          </c:extLst>
        </c:ser>
        <c:ser>
          <c:idx val="2"/>
          <c:order val="2"/>
          <c:tx>
            <c:strRef>
              <c:f>'Data 2'!$K$8</c:f>
              <c:strCache>
                <c:ptCount val="1"/>
                <c:pt idx="0">
                  <c:v>Ceuta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2'!$A$105:$A$116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2'!$K$117:$K$128</c:f>
              <c:numCache>
                <c:formatCode>0.0%</c:formatCode>
                <c:ptCount val="12"/>
                <c:pt idx="0">
                  <c:v>2.7335584228560528E-4</c:v>
                </c:pt>
                <c:pt idx="1">
                  <c:v>-1.5575740781859526E-2</c:v>
                </c:pt>
                <c:pt idx="2">
                  <c:v>6.0012404933407204E-4</c:v>
                </c:pt>
                <c:pt idx="3">
                  <c:v>2.0367589872318126E-2</c:v>
                </c:pt>
                <c:pt idx="4">
                  <c:v>-5.5276019277120003E-2</c:v>
                </c:pt>
                <c:pt idx="5">
                  <c:v>-4.8239723032459825E-2</c:v>
                </c:pt>
                <c:pt idx="6">
                  <c:v>-1.4723799263271165E-2</c:v>
                </c:pt>
                <c:pt idx="7">
                  <c:v>-3.0002433465619593E-2</c:v>
                </c:pt>
                <c:pt idx="8">
                  <c:v>-4.3958347392724306E-2</c:v>
                </c:pt>
                <c:pt idx="9">
                  <c:v>-8.9046944641146264E-2</c:v>
                </c:pt>
                <c:pt idx="10">
                  <c:v>-7.9537079514290343E-2</c:v>
                </c:pt>
                <c:pt idx="11">
                  <c:v>-3.7107835434703973E-2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590-87FE-34FDA66BDDDB}"/>
            </c:ext>
          </c:extLst>
        </c:ser>
        <c:ser>
          <c:idx val="3"/>
          <c:order val="3"/>
          <c:tx>
            <c:strRef>
              <c:f>'Data 2'!$L$8</c:f>
              <c:strCache>
                <c:ptCount val="1"/>
                <c:pt idx="0">
                  <c:v>Melilla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2'!$A$105:$A$116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2'!$L$117:$L$128</c:f>
              <c:numCache>
                <c:formatCode>0.0%</c:formatCode>
                <c:ptCount val="12"/>
                <c:pt idx="0">
                  <c:v>-3.8719093267601368E-2</c:v>
                </c:pt>
                <c:pt idx="1">
                  <c:v>-9.1385300422598403E-3</c:v>
                </c:pt>
                <c:pt idx="2">
                  <c:v>-5.3327139971913184E-2</c:v>
                </c:pt>
                <c:pt idx="3">
                  <c:v>-4.2017599310978038E-2</c:v>
                </c:pt>
                <c:pt idx="4">
                  <c:v>-8.1557093250112733E-2</c:v>
                </c:pt>
                <c:pt idx="5">
                  <c:v>-2.1163432228650247E-2</c:v>
                </c:pt>
                <c:pt idx="6">
                  <c:v>5.8013910210454878E-2</c:v>
                </c:pt>
                <c:pt idx="7">
                  <c:v>4.9322510310718437E-2</c:v>
                </c:pt>
                <c:pt idx="8">
                  <c:v>8.3631710783105273E-3</c:v>
                </c:pt>
                <c:pt idx="9">
                  <c:v>-5.4585461134775248E-2</c:v>
                </c:pt>
                <c:pt idx="10">
                  <c:v>-3.7868525167073286E-2</c:v>
                </c:pt>
                <c:pt idx="11">
                  <c:v>2.7045954970432495E-2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AE-4590-87FE-34FDA66BD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051632"/>
        <c:axId val="661052024"/>
      </c:barChart>
      <c:catAx>
        <c:axId val="6610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2024"/>
        <c:crosses val="autoZero"/>
        <c:auto val="1"/>
        <c:lblAlgn val="ctr"/>
        <c:lblOffset val="100"/>
        <c:noMultiLvlLbl val="0"/>
      </c:catAx>
      <c:valAx>
        <c:axId val="6610520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5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15684962254849"/>
          <c:y val="4.6959886791259529E-2"/>
          <c:w val="0.5119372998102415"/>
          <c:h val="7.4526056983840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794323686085E-2"/>
          <c:y val="0.16448594903015692"/>
          <c:w val="0.88213545851514941"/>
          <c:h val="0.68660383415922999"/>
        </c:manualLayout>
      </c:layout>
      <c:lineChart>
        <c:grouping val="standard"/>
        <c:varyColors val="0"/>
        <c:ser>
          <c:idx val="0"/>
          <c:order val="0"/>
          <c:tx>
            <c:v>% Mes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1'!$J$259:$J$270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1'!$G$283:$G$294</c:f>
              <c:numCache>
                <c:formatCode>#,##0.00</c:formatCode>
                <c:ptCount val="12"/>
                <c:pt idx="0">
                  <c:v>-1.796</c:v>
                </c:pt>
                <c:pt idx="1">
                  <c:v>3.4999999999999996E-2</c:v>
                </c:pt>
                <c:pt idx="2">
                  <c:v>-6.1379999999999999</c:v>
                </c:pt>
                <c:pt idx="3">
                  <c:v>-16.717000000000002</c:v>
                </c:pt>
                <c:pt idx="4">
                  <c:v>-13.099</c:v>
                </c:pt>
                <c:pt idx="5">
                  <c:v>-8.2680000000000007</c:v>
                </c:pt>
                <c:pt idx="6">
                  <c:v>-4.335</c:v>
                </c:pt>
                <c:pt idx="7">
                  <c:v>-2.9350000000000001</c:v>
                </c:pt>
                <c:pt idx="8">
                  <c:v>-4.0979999999999999</c:v>
                </c:pt>
                <c:pt idx="9">
                  <c:v>-0.64599999999999991</c:v>
                </c:pt>
                <c:pt idx="10">
                  <c:v>-3.3369999999999997</c:v>
                </c:pt>
                <c:pt idx="1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08-4F8C-A13D-10A641477E76}"/>
            </c:ext>
          </c:extLst>
        </c:ser>
        <c:ser>
          <c:idx val="1"/>
          <c:order val="1"/>
          <c:tx>
            <c:v>% Año Móvil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1'!$J$259:$J$270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1'!$H$283:$H$294</c:f>
              <c:numCache>
                <c:formatCode>#,##0.00</c:formatCode>
                <c:ptCount val="12"/>
                <c:pt idx="0">
                  <c:v>-2.9250000000000003</c:v>
                </c:pt>
                <c:pt idx="1">
                  <c:v>-2.7730000000000001</c:v>
                </c:pt>
                <c:pt idx="2">
                  <c:v>-2.91</c:v>
                </c:pt>
                <c:pt idx="3">
                  <c:v>-4.1610000000000005</c:v>
                </c:pt>
                <c:pt idx="4">
                  <c:v>-5.0190000000000001</c:v>
                </c:pt>
                <c:pt idx="5">
                  <c:v>-5.4739999999999993</c:v>
                </c:pt>
                <c:pt idx="6">
                  <c:v>-5.5990000000000002</c:v>
                </c:pt>
                <c:pt idx="7">
                  <c:v>-5.1589999999999998</c:v>
                </c:pt>
                <c:pt idx="8">
                  <c:v>-5.0979999999999999</c:v>
                </c:pt>
                <c:pt idx="9">
                  <c:v>-5</c:v>
                </c:pt>
                <c:pt idx="10">
                  <c:v>-5.1710000000000003</c:v>
                </c:pt>
                <c:pt idx="11">
                  <c:v>-5.0090000000000003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8-4F8C-A13D-10A64147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31640"/>
        <c:axId val="661032032"/>
      </c:lineChart>
      <c:catAx>
        <c:axId val="66103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32032"/>
        <c:crosses val="autoZero"/>
        <c:auto val="1"/>
        <c:lblAlgn val="ctr"/>
        <c:lblOffset val="100"/>
        <c:noMultiLvlLbl val="0"/>
      </c:catAx>
      <c:valAx>
        <c:axId val="6610320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103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99481893194059"/>
          <c:y val="5.3582151528019914E-2"/>
          <c:w val="0.35824192336378807"/>
          <c:h val="8.4112721738127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76848176794252E-2"/>
          <c:y val="7.5098959167642906E-2"/>
          <c:w val="0.93482159630959005"/>
          <c:h val="0.74703701487813212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1'!$G$9</c:f>
              <c:strCache>
                <c:ptCount val="1"/>
                <c:pt idx="0">
                  <c:v>D Demanda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'Data 1'!$C$25:$C$34</c:f>
              <c:numCache>
                <c:formatCode>0_)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'Data 1'!$G$25:$G$34</c:f>
              <c:numCache>
                <c:formatCode>0.0\ </c:formatCode>
                <c:ptCount val="10"/>
                <c:pt idx="0">
                  <c:v>-2.0473336951949861</c:v>
                </c:pt>
                <c:pt idx="1">
                  <c:v>-1.2867421870956353</c:v>
                </c:pt>
                <c:pt idx="2">
                  <c:v>-2.3040840655227046</c:v>
                </c:pt>
                <c:pt idx="3">
                  <c:v>-1.1165703303855579</c:v>
                </c:pt>
                <c:pt idx="4">
                  <c:v>1.9720720160641081</c:v>
                </c:pt>
                <c:pt idx="5">
                  <c:v>0.68954404924408408</c:v>
                </c:pt>
                <c:pt idx="6">
                  <c:v>1.1320558128335101</c:v>
                </c:pt>
                <c:pt idx="7">
                  <c:v>0.41979702628023308</c:v>
                </c:pt>
                <c:pt idx="8">
                  <c:v>-1.699643761097458</c:v>
                </c:pt>
                <c:pt idx="9">
                  <c:v>-5.0390020005464216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E-4B47-AC43-54237A512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32816"/>
        <c:axId val="661033208"/>
      </c:lineChart>
      <c:catAx>
        <c:axId val="661032816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0332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61033208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032816"/>
        <c:crossesAt val="1"/>
        <c:crossBetween val="between"/>
        <c:majorUnit val="1"/>
        <c:minorUnit val="1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5505312464921E-2"/>
          <c:y val="0.12779973649538867"/>
          <c:w val="0.9019629431940851"/>
          <c:h val="0.69433589576006571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1'!$G$9</c:f>
              <c:strCache>
                <c:ptCount val="1"/>
                <c:pt idx="0">
                  <c:v>D Demanda</c:v>
                </c:pt>
              </c:strCache>
            </c:strRef>
          </c:tx>
          <c:spPr>
            <a:ln w="38100">
              <a:solidFill>
                <a:srgbClr val="624FAC"/>
              </a:solidFill>
              <a:prstDash val="sysDot"/>
            </a:ln>
          </c:spPr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1'!$G$13:$G$25</c:f>
              <c:numCache>
                <c:formatCode>0.0\ </c:formatCode>
                <c:ptCount val="13"/>
                <c:pt idx="0">
                  <c:v>6.5513980540834904</c:v>
                </c:pt>
                <c:pt idx="1">
                  <c:v>5.5613830415246923</c:v>
                </c:pt>
                <c:pt idx="2">
                  <c:v>5.4908611415195985</c:v>
                </c:pt>
                <c:pt idx="3">
                  <c:v>2.5601979511211903</c:v>
                </c:pt>
                <c:pt idx="4">
                  <c:v>6.9196277349218294</c:v>
                </c:pt>
                <c:pt idx="5">
                  <c:v>4.7093020715264666</c:v>
                </c:pt>
                <c:pt idx="6">
                  <c:v>4.1643252061972946</c:v>
                </c:pt>
                <c:pt idx="7">
                  <c:v>3.6047338950173646</c:v>
                </c:pt>
                <c:pt idx="8">
                  <c:v>2.8571021619527848</c:v>
                </c:pt>
                <c:pt idx="9">
                  <c:v>0.98468098800403858</c:v>
                </c:pt>
                <c:pt idx="10">
                  <c:v>-4.6710492967257604</c:v>
                </c:pt>
                <c:pt idx="11">
                  <c:v>2.9799084133037557</c:v>
                </c:pt>
                <c:pt idx="12">
                  <c:v>-2.0473336951949861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B-4D16-8D19-68F0134716C7}"/>
            </c:ext>
          </c:extLst>
        </c:ser>
        <c:ser>
          <c:idx val="1"/>
          <c:order val="1"/>
          <c:tx>
            <c:strRef>
              <c:f>'Data 1'!$E$9</c:f>
              <c:strCache>
                <c:ptCount val="1"/>
                <c:pt idx="0">
                  <c:v>PIB % (*)</c:v>
                </c:pt>
              </c:strCache>
            </c:strRef>
          </c:tx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1'!$E$13:$E$25</c:f>
              <c:numCache>
                <c:formatCode>0.0\ </c:formatCode>
                <c:ptCount val="13"/>
                <c:pt idx="0">
                  <c:v>4.4905241612754443</c:v>
                </c:pt>
                <c:pt idx="1">
                  <c:v>5.2458944845171329</c:v>
                </c:pt>
                <c:pt idx="2">
                  <c:v>3.9330031133701704</c:v>
                </c:pt>
                <c:pt idx="3">
                  <c:v>2.7309830483329023</c:v>
                </c:pt>
                <c:pt idx="4">
                  <c:v>2.9819145302794725</c:v>
                </c:pt>
                <c:pt idx="5">
                  <c:v>3.1227797264248291</c:v>
                </c:pt>
                <c:pt idx="6">
                  <c:v>3.6520419763170331</c:v>
                </c:pt>
                <c:pt idx="7">
                  <c:v>4.1027349769291455</c:v>
                </c:pt>
                <c:pt idx="8">
                  <c:v>3.6047191586565441</c:v>
                </c:pt>
                <c:pt idx="9">
                  <c:v>0.88709010087053564</c:v>
                </c:pt>
                <c:pt idx="10">
                  <c:v>-3.7631777464738447</c:v>
                </c:pt>
                <c:pt idx="11">
                  <c:v>0.16300032824474453</c:v>
                </c:pt>
                <c:pt idx="12">
                  <c:v>-0.81438675353672219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B-4D16-8D19-68F0134716C7}"/>
            </c:ext>
          </c:extLst>
        </c:ser>
        <c:ser>
          <c:idx val="2"/>
          <c:order val="2"/>
          <c:tx>
            <c:strRef>
              <c:f>'Data 1'!$F$9</c:f>
              <c:strCache>
                <c:ptCount val="1"/>
                <c:pt idx="0">
                  <c:v> D Corregida</c:v>
                </c:pt>
              </c:strCache>
            </c:strRef>
          </c:tx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1'!$F$13:$F$25</c:f>
              <c:numCache>
                <c:formatCode>0.0\ </c:formatCode>
                <c:ptCount val="13"/>
                <c:pt idx="0">
                  <c:v>5.3529999999999998</c:v>
                </c:pt>
                <c:pt idx="1">
                  <c:v>6.3389999999999995</c:v>
                </c:pt>
                <c:pt idx="2">
                  <c:v>5.2839999999999998</c:v>
                </c:pt>
                <c:pt idx="3">
                  <c:v>4.0030000000000001</c:v>
                </c:pt>
                <c:pt idx="4">
                  <c:v>5.4550000000000001</c:v>
                </c:pt>
                <c:pt idx="5">
                  <c:v>4.2240000000000002</c:v>
                </c:pt>
                <c:pt idx="6">
                  <c:v>3.1310000000000002</c:v>
                </c:pt>
                <c:pt idx="7">
                  <c:v>4.617</c:v>
                </c:pt>
                <c:pt idx="8">
                  <c:v>3.7605391727710158</c:v>
                </c:pt>
                <c:pt idx="9">
                  <c:v>0.60849476359865484</c:v>
                </c:pt>
                <c:pt idx="10">
                  <c:v>-4.8581783878570262</c:v>
                </c:pt>
                <c:pt idx="11">
                  <c:v>2.400634218885811</c:v>
                </c:pt>
                <c:pt idx="12">
                  <c:v>-2.5090699999999999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B-4D16-8D19-68F013471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33992"/>
        <c:axId val="661034384"/>
      </c:lineChart>
      <c:catAx>
        <c:axId val="661033992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034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61034384"/>
        <c:scaling>
          <c:orientation val="minMax"/>
          <c:max val="8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033992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255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03610036033629E-2"/>
          <c:y val="0.19801980198019803"/>
          <c:w val="0.88030870479113843"/>
          <c:h val="0.65742574257425745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1'!$B$39:$B$50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1'!$F$39:$F$50</c:f>
              <c:numCache>
                <c:formatCode>0.0\ \ \ \ _)</c:formatCode>
                <c:ptCount val="12"/>
                <c:pt idx="0">
                  <c:v>-0.129</c:v>
                </c:pt>
                <c:pt idx="1">
                  <c:v>-1.429</c:v>
                </c:pt>
                <c:pt idx="2">
                  <c:v>1.329</c:v>
                </c:pt>
                <c:pt idx="3">
                  <c:v>-0.46800000000000003</c:v>
                </c:pt>
                <c:pt idx="4">
                  <c:v>1.48</c:v>
                </c:pt>
                <c:pt idx="5">
                  <c:v>-0.52700000000000002</c:v>
                </c:pt>
                <c:pt idx="6">
                  <c:v>0.755</c:v>
                </c:pt>
                <c:pt idx="7">
                  <c:v>0.80800000000000005</c:v>
                </c:pt>
                <c:pt idx="8">
                  <c:v>0.45799999999999996</c:v>
                </c:pt>
                <c:pt idx="9">
                  <c:v>-1.073</c:v>
                </c:pt>
                <c:pt idx="10">
                  <c:v>-2.452</c:v>
                </c:pt>
                <c:pt idx="11">
                  <c:v>1.3959999999999999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8-4413-9D7B-B77E3D68F872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1'!$B$39:$B$50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1'!$E$39:$E$50</c:f>
              <c:numCache>
                <c:formatCode>0.0\ \ \ \ _)</c:formatCode>
                <c:ptCount val="12"/>
                <c:pt idx="0">
                  <c:v>-1.163</c:v>
                </c:pt>
                <c:pt idx="1">
                  <c:v>-0.16700000000000001</c:v>
                </c:pt>
                <c:pt idx="2">
                  <c:v>0.377</c:v>
                </c:pt>
                <c:pt idx="3">
                  <c:v>-1E-3</c:v>
                </c:pt>
                <c:pt idx="4">
                  <c:v>-1.099</c:v>
                </c:pt>
                <c:pt idx="5">
                  <c:v>0.70000000000000007</c:v>
                </c:pt>
                <c:pt idx="6">
                  <c:v>0.248</c:v>
                </c:pt>
                <c:pt idx="7">
                  <c:v>6.5000000000000002E-2</c:v>
                </c:pt>
                <c:pt idx="8">
                  <c:v>0.82799999999999996</c:v>
                </c:pt>
                <c:pt idx="9">
                  <c:v>-1.038</c:v>
                </c:pt>
                <c:pt idx="10">
                  <c:v>0.13600000000000001</c:v>
                </c:pt>
                <c:pt idx="11">
                  <c:v>-0.08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8-4413-9D7B-B77E3D68F872}"/>
            </c:ext>
          </c:extLst>
        </c:ser>
        <c:ser>
          <c:idx val="3"/>
          <c:order val="3"/>
          <c:tx>
            <c:v>Actividad económica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1'!$B$39:$B$50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1'!$G$39:$G$50</c:f>
              <c:numCache>
                <c:formatCode>0.0\ \ \ \ _)</c:formatCode>
                <c:ptCount val="12"/>
                <c:pt idx="0">
                  <c:v>-1.796</c:v>
                </c:pt>
                <c:pt idx="1">
                  <c:v>3.4999999999999996E-2</c:v>
                </c:pt>
                <c:pt idx="2">
                  <c:v>-6.1379999999999999</c:v>
                </c:pt>
                <c:pt idx="3">
                  <c:v>-16.717000000000002</c:v>
                </c:pt>
                <c:pt idx="4">
                  <c:v>-13.099</c:v>
                </c:pt>
                <c:pt idx="5">
                  <c:v>-8.2680000000000007</c:v>
                </c:pt>
                <c:pt idx="6">
                  <c:v>-4.335</c:v>
                </c:pt>
                <c:pt idx="7">
                  <c:v>-2.9350000000000001</c:v>
                </c:pt>
                <c:pt idx="8">
                  <c:v>-4.0979999999999999</c:v>
                </c:pt>
                <c:pt idx="9">
                  <c:v>-0.64599999999999991</c:v>
                </c:pt>
                <c:pt idx="10">
                  <c:v>-3.3369999999999997</c:v>
                </c:pt>
                <c:pt idx="1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8-4413-9D7B-B77E3D68F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035168"/>
        <c:axId val="661035560"/>
      </c:barChart>
      <c:lineChart>
        <c:grouping val="standard"/>
        <c:varyColors val="0"/>
        <c:ser>
          <c:idx val="0"/>
          <c:order val="0"/>
          <c:tx>
            <c:v>Incremento de demanda</c:v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'Data 1'!$B$39:$B$50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1'!$D$39:$D$50</c:f>
              <c:numCache>
                <c:formatCode>0.0\ \ \ \ _)</c:formatCode>
                <c:ptCount val="12"/>
                <c:pt idx="0">
                  <c:v>-3.0880000000000001</c:v>
                </c:pt>
                <c:pt idx="1">
                  <c:v>-1.5610000000000002</c:v>
                </c:pt>
                <c:pt idx="2">
                  <c:v>-4.4319999999999995</c:v>
                </c:pt>
                <c:pt idx="3">
                  <c:v>-17.186</c:v>
                </c:pt>
                <c:pt idx="4">
                  <c:v>-12.717999999999998</c:v>
                </c:pt>
                <c:pt idx="5">
                  <c:v>-8.0949999999999989</c:v>
                </c:pt>
                <c:pt idx="6">
                  <c:v>-3.3320000000000003</c:v>
                </c:pt>
                <c:pt idx="7">
                  <c:v>-2.0619999999999998</c:v>
                </c:pt>
                <c:pt idx="8">
                  <c:v>-2.8119999999999998</c:v>
                </c:pt>
                <c:pt idx="9">
                  <c:v>-2.7570000000000001</c:v>
                </c:pt>
                <c:pt idx="10">
                  <c:v>-5.6529999999999996</c:v>
                </c:pt>
                <c:pt idx="11">
                  <c:v>1.8159999999999998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68-4413-9D7B-B77E3D68F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035168"/>
        <c:axId val="661035560"/>
      </c:lineChart>
      <c:catAx>
        <c:axId val="66103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1035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10355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61035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7111449088424"/>
          <c:y val="2.772275995144876E-2"/>
          <c:w val="0.82007354215197426"/>
          <c:h val="0.150495160436961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50666744599655E-2"/>
          <c:y val="0.10354926749694138"/>
          <c:w val="0.8633289078525842"/>
          <c:h val="0.75846744256569509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1'!$D$125:$D$126</c:f>
              <c:strCache>
                <c:ptCount val="2"/>
                <c:pt idx="0">
                  <c:v>Demanda (b.c.) GWh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'Data 1'!$B$235:$B$294</c:f>
              <c:numCache>
                <c:formatCode>0_)</c:formatCode>
                <c:ptCount val="60"/>
                <c:pt idx="6">
                  <c:v>2016</c:v>
                </c:pt>
                <c:pt idx="18">
                  <c:v>2017</c:v>
                </c:pt>
                <c:pt idx="30">
                  <c:v>2018</c:v>
                </c:pt>
                <c:pt idx="42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'Data 1'!$D$235:$D$294</c:f>
              <c:numCache>
                <c:formatCode>#,##0</c:formatCode>
                <c:ptCount val="60"/>
                <c:pt idx="0">
                  <c:v>21463.891846000002</c:v>
                </c:pt>
                <c:pt idx="1">
                  <c:v>20794.635063760001</c:v>
                </c:pt>
                <c:pt idx="2">
                  <c:v>21429.101494507999</c:v>
                </c:pt>
                <c:pt idx="3">
                  <c:v>19902.377856095998</c:v>
                </c:pt>
                <c:pt idx="4">
                  <c:v>19690.88872028</c:v>
                </c:pt>
                <c:pt idx="5">
                  <c:v>20216.385321559999</c:v>
                </c:pt>
                <c:pt idx="6">
                  <c:v>22201.789245232001</c:v>
                </c:pt>
                <c:pt idx="7">
                  <c:v>21425.564180224002</c:v>
                </c:pt>
                <c:pt idx="8">
                  <c:v>20808.253322</c:v>
                </c:pt>
                <c:pt idx="9">
                  <c:v>19817.639448047998</c:v>
                </c:pt>
                <c:pt idx="10">
                  <c:v>20628.846296624</c:v>
                </c:pt>
                <c:pt idx="11">
                  <c:v>21300.517186999998</c:v>
                </c:pt>
                <c:pt idx="12">
                  <c:v>23078.327512279997</c:v>
                </c:pt>
                <c:pt idx="13">
                  <c:v>19959.317583792003</c:v>
                </c:pt>
                <c:pt idx="14">
                  <c:v>21086.734901833999</c:v>
                </c:pt>
                <c:pt idx="15">
                  <c:v>18963.081304260002</c:v>
                </c:pt>
                <c:pt idx="16">
                  <c:v>20204.909726176</c:v>
                </c:pt>
                <c:pt idx="17">
                  <c:v>21680.301562000001</c:v>
                </c:pt>
                <c:pt idx="18">
                  <c:v>22413.194793999999</c:v>
                </c:pt>
                <c:pt idx="19">
                  <c:v>21769.084502999998</c:v>
                </c:pt>
                <c:pt idx="20">
                  <c:v>20145.293416</c:v>
                </c:pt>
                <c:pt idx="21">
                  <c:v>20160.571298999999</c:v>
                </c:pt>
                <c:pt idx="22">
                  <c:v>20893.499284000001</c:v>
                </c:pt>
                <c:pt idx="23">
                  <c:v>22152.089802999999</c:v>
                </c:pt>
                <c:pt idx="24">
                  <c:v>22595.726236999999</c:v>
                </c:pt>
                <c:pt idx="25">
                  <c:v>21274.776162999999</c:v>
                </c:pt>
                <c:pt idx="26">
                  <c:v>22075.624410999997</c:v>
                </c:pt>
                <c:pt idx="27">
                  <c:v>19925.867210815999</c:v>
                </c:pt>
                <c:pt idx="28">
                  <c:v>20083.650125371001</c:v>
                </c:pt>
                <c:pt idx="29">
                  <c:v>20336.407753127998</c:v>
                </c:pt>
                <c:pt idx="30">
                  <c:v>22180.933956064</c:v>
                </c:pt>
                <c:pt idx="31">
                  <c:v>21984.329555840002</c:v>
                </c:pt>
                <c:pt idx="32">
                  <c:v>20742.566139269999</c:v>
                </c:pt>
                <c:pt idx="33">
                  <c:v>20289.253281038</c:v>
                </c:pt>
                <c:pt idx="34">
                  <c:v>20902.808771653999</c:v>
                </c:pt>
                <c:pt idx="35">
                  <c:v>21174.476467411998</c:v>
                </c:pt>
                <c:pt idx="36">
                  <c:v>23296.649045549999</c:v>
                </c:pt>
                <c:pt idx="37">
                  <c:v>20154.629677354002</c:v>
                </c:pt>
                <c:pt idx="38">
                  <c:v>20726.895805251999</c:v>
                </c:pt>
                <c:pt idx="39">
                  <c:v>19514.052023056</c:v>
                </c:pt>
                <c:pt idx="40">
                  <c:v>19899.136009188001</c:v>
                </c:pt>
                <c:pt idx="41">
                  <c:v>19970.835457706002</c:v>
                </c:pt>
                <c:pt idx="42">
                  <c:v>22701.204090208001</c:v>
                </c:pt>
                <c:pt idx="43">
                  <c:v>21177.253561983998</c:v>
                </c:pt>
                <c:pt idx="44">
                  <c:v>19936.18443252</c:v>
                </c:pt>
                <c:pt idx="45">
                  <c:v>20155.46354927</c:v>
                </c:pt>
                <c:pt idx="46">
                  <c:v>20817.226544470002</c:v>
                </c:pt>
                <c:pt idx="47">
                  <c:v>20907.164036049999</c:v>
                </c:pt>
                <c:pt idx="48">
                  <c:v>22577.217376982</c:v>
                </c:pt>
                <c:pt idx="49">
                  <c:v>19840.085661851997</c:v>
                </c:pt>
                <c:pt idx="50">
                  <c:v>19808.362302358</c:v>
                </c:pt>
                <c:pt idx="51">
                  <c:v>16160.449329383999</c:v>
                </c:pt>
                <c:pt idx="52">
                  <c:v>17368.389882902997</c:v>
                </c:pt>
                <c:pt idx="53">
                  <c:v>18354.280841046002</c:v>
                </c:pt>
                <c:pt idx="54">
                  <c:v>21944.759355193997</c:v>
                </c:pt>
                <c:pt idx="55">
                  <c:v>20740.560149404002</c:v>
                </c:pt>
                <c:pt idx="56">
                  <c:v>19375.491099671999</c:v>
                </c:pt>
                <c:pt idx="57">
                  <c:v>19599.735349332001</c:v>
                </c:pt>
                <c:pt idx="58">
                  <c:v>19640.472718157998</c:v>
                </c:pt>
                <c:pt idx="59">
                  <c:v>21286.840357445999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5-49B3-94E7-E0E353110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36344"/>
        <c:axId val="661036736"/>
      </c:lineChart>
      <c:catAx>
        <c:axId val="66103634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_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61036736"/>
        <c:crossesAt val="0"/>
        <c:auto val="0"/>
        <c:lblAlgn val="ctr"/>
        <c:lblOffset val="100"/>
        <c:tickLblSkip val="6"/>
        <c:tickMarkSkip val="12"/>
        <c:noMultiLvlLbl val="0"/>
      </c:catAx>
      <c:valAx>
        <c:axId val="661036736"/>
        <c:scaling>
          <c:orientation val="minMax"/>
          <c:max val="24000"/>
          <c:min val="1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10363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31941497126278E-2"/>
          <c:y val="0.13499486308160322"/>
          <c:w val="0.86255803553921051"/>
          <c:h val="0.7450297810442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1'!$D$339</c:f>
              <c:strCache>
                <c:ptCount val="1"/>
                <c:pt idx="0">
                  <c:v>Media histórica</c:v>
                </c:pt>
              </c:strCache>
            </c:strRef>
          </c:tx>
          <c:invertIfNegative val="0"/>
          <c:cat>
            <c:strRef>
              <c:f>'Data 1'!$G$340:$G$351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1'!$D$340:$D$351</c:f>
              <c:numCache>
                <c:formatCode>0</c:formatCode>
                <c:ptCount val="12"/>
                <c:pt idx="0">
                  <c:v>12.877514890019883</c:v>
                </c:pt>
                <c:pt idx="1">
                  <c:v>14.314416717495662</c:v>
                </c:pt>
                <c:pt idx="2">
                  <c:v>17.136474874229535</c:v>
                </c:pt>
                <c:pt idx="3">
                  <c:v>18.776955358301102</c:v>
                </c:pt>
                <c:pt idx="4">
                  <c:v>22.438174257584919</c:v>
                </c:pt>
                <c:pt idx="5">
                  <c:v>26.530971734961053</c:v>
                </c:pt>
                <c:pt idx="6">
                  <c:v>29.395563963018382</c:v>
                </c:pt>
                <c:pt idx="7">
                  <c:v>29.652448502371183</c:v>
                </c:pt>
                <c:pt idx="8">
                  <c:v>26.024946151033365</c:v>
                </c:pt>
                <c:pt idx="9">
                  <c:v>21.517330734546459</c:v>
                </c:pt>
                <c:pt idx="10">
                  <c:v>16.293727898650616</c:v>
                </c:pt>
                <c:pt idx="11">
                  <c:v>13.257859682102914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D-4711-964A-D0D4BB533650}"/>
            </c:ext>
          </c:extLst>
        </c:ser>
        <c:ser>
          <c:idx val="1"/>
          <c:order val="1"/>
          <c:tx>
            <c:strRef>
              <c:f>'Data 1'!$E$339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'Data 1'!$G$340:$G$351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1'!$E$340:$E$351</c:f>
              <c:numCache>
                <c:formatCode>0</c:formatCode>
                <c:ptCount val="12"/>
                <c:pt idx="0">
                  <c:v>13.268935483870964</c:v>
                </c:pt>
                <c:pt idx="1">
                  <c:v>16.499642857142863</c:v>
                </c:pt>
                <c:pt idx="2">
                  <c:v>18.681483870967739</c:v>
                </c:pt>
                <c:pt idx="3">
                  <c:v>18.816099999999999</c:v>
                </c:pt>
                <c:pt idx="4">
                  <c:v>23.487548387096773</c:v>
                </c:pt>
                <c:pt idx="5">
                  <c:v>27.108633333333326</c:v>
                </c:pt>
                <c:pt idx="6">
                  <c:v>30.765000000000004</c:v>
                </c:pt>
                <c:pt idx="7">
                  <c:v>30.446354838709674</c:v>
                </c:pt>
                <c:pt idx="8">
                  <c:v>26.733999999999995</c:v>
                </c:pt>
                <c:pt idx="9">
                  <c:v>22.801387096774192</c:v>
                </c:pt>
                <c:pt idx="10">
                  <c:v>15.939833333333331</c:v>
                </c:pt>
                <c:pt idx="11">
                  <c:v>14.96383870967742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D-4711-964A-D0D4BB533650}"/>
            </c:ext>
          </c:extLst>
        </c:ser>
        <c:ser>
          <c:idx val="2"/>
          <c:order val="2"/>
          <c:tx>
            <c:strRef>
              <c:f>'Data 1'!$F$339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'Data 1'!$G$340:$G$351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1'!$F$340:$F$351</c:f>
              <c:numCache>
                <c:formatCode>0</c:formatCode>
                <c:ptCount val="12"/>
                <c:pt idx="0">
                  <c:v>13.559806451612902</c:v>
                </c:pt>
                <c:pt idx="1">
                  <c:v>17.720310344827588</c:v>
                </c:pt>
                <c:pt idx="2">
                  <c:v>17.020290322580642</c:v>
                </c:pt>
                <c:pt idx="3">
                  <c:v>19.102166666666665</c:v>
                </c:pt>
                <c:pt idx="4">
                  <c:v>24.940000000000005</c:v>
                </c:pt>
                <c:pt idx="5">
                  <c:v>26.455833333333324</c:v>
                </c:pt>
                <c:pt idx="6">
                  <c:v>31.338548387096772</c:v>
                </c:pt>
                <c:pt idx="7">
                  <c:v>30.599870967741936</c:v>
                </c:pt>
                <c:pt idx="8">
                  <c:v>26.991400000000006</c:v>
                </c:pt>
                <c:pt idx="9">
                  <c:v>21.153064516129032</c:v>
                </c:pt>
                <c:pt idx="10">
                  <c:v>18.081900000000005</c:v>
                </c:pt>
                <c:pt idx="11">
                  <c:v>13.599645161290322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D-4711-964A-D0D4BB533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037520"/>
        <c:axId val="661037912"/>
      </c:barChart>
      <c:catAx>
        <c:axId val="66103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661037912"/>
        <c:crosses val="autoZero"/>
        <c:auto val="1"/>
        <c:lblAlgn val="ctr"/>
        <c:lblOffset val="100"/>
        <c:noMultiLvlLbl val="0"/>
      </c:catAx>
      <c:valAx>
        <c:axId val="6610379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ºC</a:t>
                </a:r>
              </a:p>
            </c:rich>
          </c:tx>
          <c:layout>
            <c:manualLayout>
              <c:xMode val="edge"/>
              <c:yMode val="edge"/>
              <c:x val="2.7669689271568196E-2"/>
              <c:y val="0.4096513559379546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66103752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531625964626372"/>
          <c:y val="2.4685008579246524E-2"/>
          <c:w val="0.27811060685946842"/>
          <c:h val="7.7079940916239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2043602762756E-2"/>
          <c:y val="0.12978585334198572"/>
          <c:w val="0.89443400596013178"/>
          <c:h val="0.67832218571640257"/>
        </c:manualLayout>
      </c:layout>
      <c:areaChart>
        <c:grouping val="standard"/>
        <c:varyColors val="0"/>
        <c:ser>
          <c:idx val="1"/>
          <c:order val="1"/>
          <c:tx>
            <c:v>Superior a la media</c:v>
          </c:tx>
          <c:spPr>
            <a:ln w="25400">
              <a:noFill/>
            </a:ln>
          </c:spPr>
          <c:cat>
            <c:strLit>
              <c:ptCount val="365"/>
              <c:pt idx="14">
                <c:v>ene-20</c:v>
              </c:pt>
              <c:pt idx="45">
                <c:v>feb-20</c:v>
              </c:pt>
              <c:pt idx="73">
                <c:v>mar-20</c:v>
              </c:pt>
              <c:pt idx="104">
                <c:v>abr-20</c:v>
              </c:pt>
              <c:pt idx="134">
                <c:v>may-20</c:v>
              </c:pt>
              <c:pt idx="165">
                <c:v>jun-20</c:v>
              </c:pt>
              <c:pt idx="195">
                <c:v>jul-20</c:v>
              </c:pt>
              <c:pt idx="226">
                <c:v>ago-20</c:v>
              </c:pt>
              <c:pt idx="257">
                <c:v>sep-20</c:v>
              </c:pt>
              <c:pt idx="287">
                <c:v>oct-20</c:v>
              </c:pt>
              <c:pt idx="318">
                <c:v>nov-20</c:v>
              </c:pt>
              <c:pt idx="348">
                <c:v>dic-20</c:v>
              </c:pt>
            </c:strLit>
          </c:cat>
          <c:val>
            <c:numRef>
              <c:f>'Data 1'!$H$356:$H$720</c:f>
              <c:numCache>
                <c:formatCode>0.0</c:formatCode>
                <c:ptCount val="365"/>
                <c:pt idx="0">
                  <c:v>12.282</c:v>
                </c:pt>
                <c:pt idx="1">
                  <c:v>12.170999999999999</c:v>
                </c:pt>
                <c:pt idx="2">
                  <c:v>11.698</c:v>
                </c:pt>
                <c:pt idx="3">
                  <c:v>13.162000000000001</c:v>
                </c:pt>
                <c:pt idx="4">
                  <c:v>13.643000000000001</c:v>
                </c:pt>
                <c:pt idx="5">
                  <c:v>13.189</c:v>
                </c:pt>
                <c:pt idx="6">
                  <c:v>14.096</c:v>
                </c:pt>
                <c:pt idx="7">
                  <c:v>15.018000000000001</c:v>
                </c:pt>
                <c:pt idx="8">
                  <c:v>14.266999999999999</c:v>
                </c:pt>
                <c:pt idx="9">
                  <c:v>12.772</c:v>
                </c:pt>
                <c:pt idx="10">
                  <c:v>13.189</c:v>
                </c:pt>
                <c:pt idx="11">
                  <c:v>12.837999999999999</c:v>
                </c:pt>
                <c:pt idx="12">
                  <c:v>12.459</c:v>
                </c:pt>
                <c:pt idx="13">
                  <c:v>13.391</c:v>
                </c:pt>
                <c:pt idx="14">
                  <c:v>14.253</c:v>
                </c:pt>
                <c:pt idx="15">
                  <c:v>15.945</c:v>
                </c:pt>
                <c:pt idx="16">
                  <c:v>15.565</c:v>
                </c:pt>
                <c:pt idx="17">
                  <c:v>13.766</c:v>
                </c:pt>
                <c:pt idx="18">
                  <c:v>11.387</c:v>
                </c:pt>
                <c:pt idx="19">
                  <c:v>8.5350000000000001</c:v>
                </c:pt>
                <c:pt idx="20">
                  <c:v>10.051</c:v>
                </c:pt>
                <c:pt idx="21">
                  <c:v>12.045</c:v>
                </c:pt>
                <c:pt idx="22">
                  <c:v>12.353</c:v>
                </c:pt>
                <c:pt idx="23">
                  <c:v>13.223000000000001</c:v>
                </c:pt>
                <c:pt idx="24">
                  <c:v>12.709</c:v>
                </c:pt>
                <c:pt idx="25">
                  <c:v>14.143000000000001</c:v>
                </c:pt>
                <c:pt idx="26">
                  <c:v>14.048</c:v>
                </c:pt>
                <c:pt idx="27">
                  <c:v>15.714</c:v>
                </c:pt>
                <c:pt idx="28">
                  <c:v>16.471</c:v>
                </c:pt>
                <c:pt idx="29">
                  <c:v>17.239000000000001</c:v>
                </c:pt>
                <c:pt idx="30">
                  <c:v>18.731999999999999</c:v>
                </c:pt>
                <c:pt idx="31">
                  <c:v>20.161000000000001</c:v>
                </c:pt>
                <c:pt idx="32">
                  <c:v>20.622</c:v>
                </c:pt>
                <c:pt idx="33">
                  <c:v>21.945</c:v>
                </c:pt>
                <c:pt idx="34">
                  <c:v>19.326000000000001</c:v>
                </c:pt>
                <c:pt idx="35">
                  <c:v>15.315</c:v>
                </c:pt>
                <c:pt idx="36">
                  <c:v>15.667999999999999</c:v>
                </c:pt>
                <c:pt idx="37">
                  <c:v>15.12</c:v>
                </c:pt>
                <c:pt idx="38">
                  <c:v>14.500999999999999</c:v>
                </c:pt>
                <c:pt idx="39">
                  <c:v>16.079999999999998</c:v>
                </c:pt>
                <c:pt idx="40">
                  <c:v>19.873000000000001</c:v>
                </c:pt>
                <c:pt idx="41">
                  <c:v>17.265999999999998</c:v>
                </c:pt>
                <c:pt idx="42">
                  <c:v>15.305999999999999</c:v>
                </c:pt>
                <c:pt idx="43">
                  <c:v>17.248999999999999</c:v>
                </c:pt>
                <c:pt idx="44">
                  <c:v>17.170999999999999</c:v>
                </c:pt>
                <c:pt idx="45">
                  <c:v>17.382999999999999</c:v>
                </c:pt>
                <c:pt idx="46">
                  <c:v>18.103999999999999</c:v>
                </c:pt>
                <c:pt idx="47">
                  <c:v>16.812000000000001</c:v>
                </c:pt>
                <c:pt idx="48">
                  <c:v>14.941000000000001</c:v>
                </c:pt>
                <c:pt idx="49">
                  <c:v>15.804</c:v>
                </c:pt>
                <c:pt idx="50">
                  <c:v>16.986000000000001</c:v>
                </c:pt>
                <c:pt idx="51">
                  <c:v>17.923999999999999</c:v>
                </c:pt>
                <c:pt idx="52">
                  <c:v>18.872</c:v>
                </c:pt>
                <c:pt idx="53">
                  <c:v>19.98</c:v>
                </c:pt>
                <c:pt idx="54">
                  <c:v>19.963000000000001</c:v>
                </c:pt>
                <c:pt idx="55">
                  <c:v>18.088000000000001</c:v>
                </c:pt>
                <c:pt idx="56">
                  <c:v>16.855</c:v>
                </c:pt>
                <c:pt idx="57">
                  <c:v>19.547000000000001</c:v>
                </c:pt>
                <c:pt idx="58">
                  <c:v>19.428000000000001</c:v>
                </c:pt>
                <c:pt idx="59">
                  <c:v>18.638000000000002</c:v>
                </c:pt>
                <c:pt idx="60">
                  <c:v>16.698</c:v>
                </c:pt>
                <c:pt idx="61">
                  <c:v>17.533000000000001</c:v>
                </c:pt>
                <c:pt idx="62">
                  <c:v>19.428000000000001</c:v>
                </c:pt>
                <c:pt idx="63">
                  <c:v>18.798999999999999</c:v>
                </c:pt>
                <c:pt idx="64">
                  <c:v>14.795999999999999</c:v>
                </c:pt>
                <c:pt idx="65">
                  <c:v>17.2</c:v>
                </c:pt>
                <c:pt idx="66">
                  <c:v>18.201000000000001</c:v>
                </c:pt>
                <c:pt idx="67">
                  <c:v>18.225000000000001</c:v>
                </c:pt>
                <c:pt idx="68">
                  <c:v>20.190000000000001</c:v>
                </c:pt>
                <c:pt idx="69">
                  <c:v>22.43</c:v>
                </c:pt>
                <c:pt idx="70">
                  <c:v>20.408000000000001</c:v>
                </c:pt>
                <c:pt idx="71">
                  <c:v>18.596</c:v>
                </c:pt>
                <c:pt idx="72">
                  <c:v>19.268000000000001</c:v>
                </c:pt>
                <c:pt idx="73">
                  <c:v>18.471</c:v>
                </c:pt>
                <c:pt idx="74">
                  <c:v>12.933</c:v>
                </c:pt>
                <c:pt idx="75">
                  <c:v>15.776999999999999</c:v>
                </c:pt>
                <c:pt idx="76">
                  <c:v>18.242000000000001</c:v>
                </c:pt>
                <c:pt idx="77">
                  <c:v>17.974</c:v>
                </c:pt>
                <c:pt idx="78">
                  <c:v>16.329999999999998</c:v>
                </c:pt>
                <c:pt idx="79">
                  <c:v>15.343</c:v>
                </c:pt>
                <c:pt idx="80">
                  <c:v>15.382999999999999</c:v>
                </c:pt>
                <c:pt idx="81">
                  <c:v>15.897</c:v>
                </c:pt>
                <c:pt idx="82">
                  <c:v>16.417000000000002</c:v>
                </c:pt>
                <c:pt idx="83">
                  <c:v>15.554</c:v>
                </c:pt>
                <c:pt idx="84">
                  <c:v>15.718</c:v>
                </c:pt>
                <c:pt idx="85">
                  <c:v>14.037000000000001</c:v>
                </c:pt>
                <c:pt idx="86">
                  <c:v>16.486999999999998</c:v>
                </c:pt>
                <c:pt idx="87">
                  <c:v>17.841999999999999</c:v>
                </c:pt>
                <c:pt idx="88">
                  <c:v>12.369</c:v>
                </c:pt>
                <c:pt idx="89">
                  <c:v>12.445</c:v>
                </c:pt>
                <c:pt idx="90">
                  <c:v>15.095000000000001</c:v>
                </c:pt>
                <c:pt idx="91">
                  <c:v>15.175000000000001</c:v>
                </c:pt>
                <c:pt idx="92">
                  <c:v>17.581</c:v>
                </c:pt>
                <c:pt idx="93">
                  <c:v>19.268000000000001</c:v>
                </c:pt>
                <c:pt idx="94">
                  <c:v>19.082999999999998</c:v>
                </c:pt>
                <c:pt idx="95">
                  <c:v>17.850000000000001</c:v>
                </c:pt>
                <c:pt idx="96">
                  <c:v>19.309000000000001</c:v>
                </c:pt>
                <c:pt idx="97">
                  <c:v>20.382000000000001</c:v>
                </c:pt>
                <c:pt idx="98">
                  <c:v>19.260000000000002</c:v>
                </c:pt>
                <c:pt idx="99">
                  <c:v>19.024999999999999</c:v>
                </c:pt>
                <c:pt idx="100">
                  <c:v>19.181000000000001</c:v>
                </c:pt>
                <c:pt idx="101">
                  <c:v>19.687999999999999</c:v>
                </c:pt>
                <c:pt idx="102">
                  <c:v>18.114000000000001</c:v>
                </c:pt>
                <c:pt idx="103">
                  <c:v>19.481999999999999</c:v>
                </c:pt>
                <c:pt idx="104">
                  <c:v>18.056000000000001</c:v>
                </c:pt>
                <c:pt idx="105">
                  <c:v>19.544</c:v>
                </c:pt>
                <c:pt idx="106">
                  <c:v>19.687999999999999</c:v>
                </c:pt>
                <c:pt idx="107">
                  <c:v>20.359000000000002</c:v>
                </c:pt>
                <c:pt idx="108">
                  <c:v>18.652999999999999</c:v>
                </c:pt>
                <c:pt idx="109">
                  <c:v>19.364999999999998</c:v>
                </c:pt>
                <c:pt idx="110">
                  <c:v>16.087</c:v>
                </c:pt>
                <c:pt idx="111">
                  <c:v>18.760999999999999</c:v>
                </c:pt>
                <c:pt idx="112">
                  <c:v>21.106000000000002</c:v>
                </c:pt>
                <c:pt idx="113">
                  <c:v>21.497</c:v>
                </c:pt>
                <c:pt idx="114">
                  <c:v>20.454000000000001</c:v>
                </c:pt>
                <c:pt idx="115">
                  <c:v>20.161999999999999</c:v>
                </c:pt>
                <c:pt idx="116">
                  <c:v>20.074999999999999</c:v>
                </c:pt>
                <c:pt idx="117">
                  <c:v>19.526</c:v>
                </c:pt>
                <c:pt idx="118">
                  <c:v>20.771999999999998</c:v>
                </c:pt>
                <c:pt idx="119">
                  <c:v>20.466999999999999</c:v>
                </c:pt>
                <c:pt idx="120">
                  <c:v>23.2</c:v>
                </c:pt>
                <c:pt idx="121">
                  <c:v>25.568999999999999</c:v>
                </c:pt>
                <c:pt idx="122">
                  <c:v>27.396000000000001</c:v>
                </c:pt>
                <c:pt idx="123">
                  <c:v>27.675999999999998</c:v>
                </c:pt>
                <c:pt idx="124">
                  <c:v>24.501000000000001</c:v>
                </c:pt>
                <c:pt idx="125">
                  <c:v>25.423999999999999</c:v>
                </c:pt>
                <c:pt idx="126">
                  <c:v>25.445</c:v>
                </c:pt>
                <c:pt idx="127">
                  <c:v>25.151</c:v>
                </c:pt>
                <c:pt idx="128">
                  <c:v>22.135000000000002</c:v>
                </c:pt>
                <c:pt idx="129">
                  <c:v>20.206</c:v>
                </c:pt>
                <c:pt idx="130">
                  <c:v>22.414000000000001</c:v>
                </c:pt>
                <c:pt idx="131">
                  <c:v>19.518999999999998</c:v>
                </c:pt>
                <c:pt idx="132">
                  <c:v>20.776</c:v>
                </c:pt>
                <c:pt idx="133">
                  <c:v>17.196000000000002</c:v>
                </c:pt>
                <c:pt idx="134">
                  <c:v>18.859000000000002</c:v>
                </c:pt>
                <c:pt idx="135">
                  <c:v>20.757000000000001</c:v>
                </c:pt>
                <c:pt idx="136">
                  <c:v>22.646999999999998</c:v>
                </c:pt>
                <c:pt idx="137">
                  <c:v>25.052</c:v>
                </c:pt>
                <c:pt idx="138">
                  <c:v>27.434999999999999</c:v>
                </c:pt>
                <c:pt idx="139">
                  <c:v>27.872</c:v>
                </c:pt>
                <c:pt idx="140">
                  <c:v>28.893000000000001</c:v>
                </c:pt>
                <c:pt idx="141">
                  <c:v>28.657</c:v>
                </c:pt>
                <c:pt idx="142">
                  <c:v>27.219000000000001</c:v>
                </c:pt>
                <c:pt idx="143">
                  <c:v>26.352</c:v>
                </c:pt>
                <c:pt idx="144">
                  <c:v>26.707000000000001</c:v>
                </c:pt>
                <c:pt idx="145">
                  <c:v>26.55</c:v>
                </c:pt>
                <c:pt idx="146">
                  <c:v>27.689</c:v>
                </c:pt>
                <c:pt idx="147">
                  <c:v>28.253</c:v>
                </c:pt>
                <c:pt idx="148">
                  <c:v>28.706</c:v>
                </c:pt>
                <c:pt idx="149">
                  <c:v>28.077000000000002</c:v>
                </c:pt>
                <c:pt idx="150">
                  <c:v>26.806999999999999</c:v>
                </c:pt>
                <c:pt idx="151">
                  <c:v>26.637</c:v>
                </c:pt>
                <c:pt idx="152">
                  <c:v>26.721</c:v>
                </c:pt>
                <c:pt idx="153">
                  <c:v>26.021000000000001</c:v>
                </c:pt>
                <c:pt idx="154">
                  <c:v>22.864999999999998</c:v>
                </c:pt>
                <c:pt idx="155">
                  <c:v>25.725999999999999</c:v>
                </c:pt>
                <c:pt idx="156">
                  <c:v>25.75</c:v>
                </c:pt>
                <c:pt idx="157">
                  <c:v>22.727</c:v>
                </c:pt>
                <c:pt idx="158">
                  <c:v>21.606000000000002</c:v>
                </c:pt>
                <c:pt idx="159">
                  <c:v>22.888999999999999</c:v>
                </c:pt>
                <c:pt idx="160">
                  <c:v>23.731999999999999</c:v>
                </c:pt>
                <c:pt idx="161">
                  <c:v>23.518999999999998</c:v>
                </c:pt>
                <c:pt idx="162">
                  <c:v>22.692</c:v>
                </c:pt>
                <c:pt idx="163">
                  <c:v>24.492000000000001</c:v>
                </c:pt>
                <c:pt idx="164">
                  <c:v>24.771999999999998</c:v>
                </c:pt>
                <c:pt idx="165">
                  <c:v>25.745999999999999</c:v>
                </c:pt>
                <c:pt idx="166">
                  <c:v>24.137</c:v>
                </c:pt>
                <c:pt idx="167">
                  <c:v>24.285</c:v>
                </c:pt>
                <c:pt idx="168">
                  <c:v>24.876000000000001</c:v>
                </c:pt>
                <c:pt idx="169">
                  <c:v>26.145</c:v>
                </c:pt>
                <c:pt idx="170">
                  <c:v>28.103999999999999</c:v>
                </c:pt>
                <c:pt idx="171">
                  <c:v>29.260999999999999</c:v>
                </c:pt>
                <c:pt idx="172">
                  <c:v>30.584</c:v>
                </c:pt>
                <c:pt idx="173">
                  <c:v>31.818999999999999</c:v>
                </c:pt>
                <c:pt idx="174">
                  <c:v>31.350999999999999</c:v>
                </c:pt>
                <c:pt idx="175">
                  <c:v>29.093</c:v>
                </c:pt>
                <c:pt idx="176">
                  <c:v>28.195</c:v>
                </c:pt>
                <c:pt idx="177">
                  <c:v>29.088999999999999</c:v>
                </c:pt>
                <c:pt idx="178">
                  <c:v>29.834</c:v>
                </c:pt>
                <c:pt idx="179">
                  <c:v>30.02</c:v>
                </c:pt>
                <c:pt idx="180">
                  <c:v>30.986999999999998</c:v>
                </c:pt>
                <c:pt idx="181">
                  <c:v>30.771000000000001</c:v>
                </c:pt>
                <c:pt idx="182">
                  <c:v>28.709</c:v>
                </c:pt>
                <c:pt idx="183">
                  <c:v>27.847000000000001</c:v>
                </c:pt>
                <c:pt idx="184">
                  <c:v>29.812000000000001</c:v>
                </c:pt>
                <c:pt idx="185">
                  <c:v>31.994</c:v>
                </c:pt>
                <c:pt idx="186">
                  <c:v>31.809000000000001</c:v>
                </c:pt>
                <c:pt idx="187">
                  <c:v>31.928000000000001</c:v>
                </c:pt>
                <c:pt idx="188">
                  <c:v>31.802</c:v>
                </c:pt>
                <c:pt idx="189">
                  <c:v>30.274999999999999</c:v>
                </c:pt>
                <c:pt idx="190">
                  <c:v>29.574000000000002</c:v>
                </c:pt>
                <c:pt idx="191">
                  <c:v>31.007999999999999</c:v>
                </c:pt>
                <c:pt idx="192">
                  <c:v>30.41</c:v>
                </c:pt>
                <c:pt idx="193">
                  <c:v>30.466999999999999</c:v>
                </c:pt>
                <c:pt idx="194">
                  <c:v>29.199000000000002</c:v>
                </c:pt>
                <c:pt idx="195">
                  <c:v>29.13</c:v>
                </c:pt>
                <c:pt idx="196">
                  <c:v>29.856999999999999</c:v>
                </c:pt>
                <c:pt idx="197">
                  <c:v>30.265999999999998</c:v>
                </c:pt>
                <c:pt idx="198">
                  <c:v>31.625</c:v>
                </c:pt>
                <c:pt idx="199">
                  <c:v>31.756</c:v>
                </c:pt>
                <c:pt idx="200">
                  <c:v>31.893000000000001</c:v>
                </c:pt>
                <c:pt idx="201">
                  <c:v>32.551000000000002</c:v>
                </c:pt>
                <c:pt idx="202">
                  <c:v>31.93</c:v>
                </c:pt>
                <c:pt idx="203">
                  <c:v>32.222000000000001</c:v>
                </c:pt>
                <c:pt idx="204">
                  <c:v>31.38</c:v>
                </c:pt>
                <c:pt idx="205">
                  <c:v>32.170999999999999</c:v>
                </c:pt>
                <c:pt idx="206">
                  <c:v>32.914999999999999</c:v>
                </c:pt>
                <c:pt idx="207">
                  <c:v>33.845999999999997</c:v>
                </c:pt>
                <c:pt idx="208">
                  <c:v>32.115000000000002</c:v>
                </c:pt>
                <c:pt idx="209">
                  <c:v>33.457000000000001</c:v>
                </c:pt>
                <c:pt idx="210">
                  <c:v>35.167999999999999</c:v>
                </c:pt>
                <c:pt idx="211">
                  <c:v>33.607999999999997</c:v>
                </c:pt>
                <c:pt idx="212">
                  <c:v>32.712000000000003</c:v>
                </c:pt>
                <c:pt idx="213">
                  <c:v>31.759</c:v>
                </c:pt>
                <c:pt idx="214">
                  <c:v>31.786999999999999</c:v>
                </c:pt>
                <c:pt idx="215">
                  <c:v>29.803000000000001</c:v>
                </c:pt>
                <c:pt idx="216">
                  <c:v>32.170999999999999</c:v>
                </c:pt>
                <c:pt idx="217">
                  <c:v>33.869</c:v>
                </c:pt>
                <c:pt idx="218">
                  <c:v>34.737000000000002</c:v>
                </c:pt>
                <c:pt idx="219">
                  <c:v>32.932000000000002</c:v>
                </c:pt>
                <c:pt idx="220">
                  <c:v>33.103999999999999</c:v>
                </c:pt>
                <c:pt idx="221">
                  <c:v>30.77</c:v>
                </c:pt>
                <c:pt idx="222">
                  <c:v>29.824999999999999</c:v>
                </c:pt>
                <c:pt idx="223">
                  <c:v>28.917000000000002</c:v>
                </c:pt>
                <c:pt idx="224">
                  <c:v>29.416</c:v>
                </c:pt>
                <c:pt idx="225">
                  <c:v>29.867000000000001</c:v>
                </c:pt>
                <c:pt idx="226">
                  <c:v>29.03</c:v>
                </c:pt>
                <c:pt idx="227">
                  <c:v>28.841000000000001</c:v>
                </c:pt>
                <c:pt idx="228">
                  <c:v>29.369</c:v>
                </c:pt>
                <c:pt idx="229">
                  <c:v>30.472000000000001</c:v>
                </c:pt>
                <c:pt idx="230">
                  <c:v>32.795999999999999</c:v>
                </c:pt>
                <c:pt idx="231">
                  <c:v>31.832999999999998</c:v>
                </c:pt>
                <c:pt idx="232">
                  <c:v>30.713999999999999</c:v>
                </c:pt>
                <c:pt idx="233">
                  <c:v>30.831</c:v>
                </c:pt>
                <c:pt idx="234">
                  <c:v>30.584</c:v>
                </c:pt>
                <c:pt idx="235">
                  <c:v>29.725000000000001</c:v>
                </c:pt>
                <c:pt idx="236">
                  <c:v>32.712000000000003</c:v>
                </c:pt>
                <c:pt idx="237">
                  <c:v>32.854999999999997</c:v>
                </c:pt>
                <c:pt idx="238">
                  <c:v>32.704999999999998</c:v>
                </c:pt>
                <c:pt idx="239">
                  <c:v>29.053999999999998</c:v>
                </c:pt>
                <c:pt idx="240">
                  <c:v>24.422999999999998</c:v>
                </c:pt>
                <c:pt idx="241">
                  <c:v>24.706</c:v>
                </c:pt>
                <c:pt idx="242">
                  <c:v>26.277000000000001</c:v>
                </c:pt>
                <c:pt idx="243">
                  <c:v>26.722999999999999</c:v>
                </c:pt>
                <c:pt idx="244">
                  <c:v>27.68</c:v>
                </c:pt>
                <c:pt idx="245">
                  <c:v>29.731999999999999</c:v>
                </c:pt>
                <c:pt idx="246">
                  <c:v>30.837</c:v>
                </c:pt>
                <c:pt idx="247">
                  <c:v>28.914999999999999</c:v>
                </c:pt>
                <c:pt idx="248">
                  <c:v>28.675000000000001</c:v>
                </c:pt>
                <c:pt idx="249">
                  <c:v>26.257000000000001</c:v>
                </c:pt>
                <c:pt idx="250">
                  <c:v>27.620999999999999</c:v>
                </c:pt>
                <c:pt idx="251">
                  <c:v>28.044</c:v>
                </c:pt>
                <c:pt idx="252">
                  <c:v>28.875</c:v>
                </c:pt>
                <c:pt idx="253">
                  <c:v>30.097999999999999</c:v>
                </c:pt>
                <c:pt idx="254">
                  <c:v>30.945</c:v>
                </c:pt>
                <c:pt idx="255">
                  <c:v>32.252000000000002</c:v>
                </c:pt>
                <c:pt idx="256">
                  <c:v>28.306999999999999</c:v>
                </c:pt>
                <c:pt idx="257">
                  <c:v>29.317</c:v>
                </c:pt>
                <c:pt idx="258">
                  <c:v>29.646000000000001</c:v>
                </c:pt>
                <c:pt idx="259">
                  <c:v>28.114000000000001</c:v>
                </c:pt>
                <c:pt idx="260">
                  <c:v>25.056000000000001</c:v>
                </c:pt>
                <c:pt idx="261">
                  <c:v>25.021999999999998</c:v>
                </c:pt>
                <c:pt idx="262">
                  <c:v>25.588000000000001</c:v>
                </c:pt>
                <c:pt idx="263">
                  <c:v>25.327999999999999</c:v>
                </c:pt>
                <c:pt idx="264">
                  <c:v>26.206</c:v>
                </c:pt>
                <c:pt idx="265">
                  <c:v>26.349</c:v>
                </c:pt>
                <c:pt idx="266">
                  <c:v>25.542000000000002</c:v>
                </c:pt>
                <c:pt idx="267">
                  <c:v>21.648</c:v>
                </c:pt>
                <c:pt idx="268">
                  <c:v>22.081</c:v>
                </c:pt>
                <c:pt idx="269">
                  <c:v>22.053000000000001</c:v>
                </c:pt>
                <c:pt idx="270">
                  <c:v>23.263999999999999</c:v>
                </c:pt>
                <c:pt idx="271">
                  <c:v>24.876999999999999</c:v>
                </c:pt>
                <c:pt idx="272">
                  <c:v>24.69</c:v>
                </c:pt>
                <c:pt idx="273">
                  <c:v>24.603999999999999</c:v>
                </c:pt>
                <c:pt idx="274">
                  <c:v>19.969000000000001</c:v>
                </c:pt>
                <c:pt idx="275">
                  <c:v>19.236000000000001</c:v>
                </c:pt>
                <c:pt idx="276">
                  <c:v>20.198</c:v>
                </c:pt>
                <c:pt idx="277">
                  <c:v>21.31</c:v>
                </c:pt>
                <c:pt idx="278">
                  <c:v>24.866</c:v>
                </c:pt>
                <c:pt idx="279">
                  <c:v>25.645</c:v>
                </c:pt>
                <c:pt idx="280">
                  <c:v>25.338000000000001</c:v>
                </c:pt>
                <c:pt idx="281">
                  <c:v>24.731000000000002</c:v>
                </c:pt>
                <c:pt idx="282">
                  <c:v>22.591000000000001</c:v>
                </c:pt>
                <c:pt idx="283">
                  <c:v>20.106000000000002</c:v>
                </c:pt>
                <c:pt idx="284">
                  <c:v>20.658999999999999</c:v>
                </c:pt>
                <c:pt idx="285">
                  <c:v>22.138000000000002</c:v>
                </c:pt>
                <c:pt idx="286">
                  <c:v>18.611000000000001</c:v>
                </c:pt>
                <c:pt idx="287">
                  <c:v>18.498999999999999</c:v>
                </c:pt>
                <c:pt idx="288">
                  <c:v>18.350999999999999</c:v>
                </c:pt>
                <c:pt idx="289">
                  <c:v>19.841000000000001</c:v>
                </c:pt>
                <c:pt idx="290">
                  <c:v>21.896000000000001</c:v>
                </c:pt>
                <c:pt idx="291">
                  <c:v>23.390999999999998</c:v>
                </c:pt>
                <c:pt idx="292">
                  <c:v>21.166</c:v>
                </c:pt>
                <c:pt idx="293">
                  <c:v>21.766999999999999</c:v>
                </c:pt>
                <c:pt idx="294">
                  <c:v>19.882000000000001</c:v>
                </c:pt>
                <c:pt idx="295">
                  <c:v>20.242999999999999</c:v>
                </c:pt>
                <c:pt idx="296">
                  <c:v>20.14</c:v>
                </c:pt>
                <c:pt idx="297">
                  <c:v>19.702000000000002</c:v>
                </c:pt>
                <c:pt idx="298">
                  <c:v>16.824000000000002</c:v>
                </c:pt>
                <c:pt idx="299">
                  <c:v>18.515000000000001</c:v>
                </c:pt>
                <c:pt idx="300">
                  <c:v>20.137</c:v>
                </c:pt>
                <c:pt idx="301">
                  <c:v>20.759</c:v>
                </c:pt>
                <c:pt idx="302">
                  <c:v>21.875</c:v>
                </c:pt>
                <c:pt idx="303">
                  <c:v>22.754999999999999</c:v>
                </c:pt>
                <c:pt idx="304">
                  <c:v>22.515999999999998</c:v>
                </c:pt>
                <c:pt idx="305">
                  <c:v>21.896999999999998</c:v>
                </c:pt>
                <c:pt idx="306">
                  <c:v>17.905000000000001</c:v>
                </c:pt>
                <c:pt idx="307">
                  <c:v>15.009</c:v>
                </c:pt>
                <c:pt idx="308">
                  <c:v>16.974</c:v>
                </c:pt>
                <c:pt idx="309">
                  <c:v>20.181000000000001</c:v>
                </c:pt>
                <c:pt idx="310">
                  <c:v>19.109000000000002</c:v>
                </c:pt>
                <c:pt idx="311">
                  <c:v>19.463000000000001</c:v>
                </c:pt>
                <c:pt idx="312">
                  <c:v>18.934999999999999</c:v>
                </c:pt>
                <c:pt idx="313">
                  <c:v>18.588000000000001</c:v>
                </c:pt>
                <c:pt idx="314">
                  <c:v>18.349</c:v>
                </c:pt>
                <c:pt idx="315">
                  <c:v>18.596</c:v>
                </c:pt>
                <c:pt idx="316">
                  <c:v>18.919</c:v>
                </c:pt>
                <c:pt idx="317">
                  <c:v>18.170999999999999</c:v>
                </c:pt>
                <c:pt idx="318">
                  <c:v>20.844000000000001</c:v>
                </c:pt>
                <c:pt idx="319">
                  <c:v>19.57</c:v>
                </c:pt>
                <c:pt idx="320">
                  <c:v>19.481999999999999</c:v>
                </c:pt>
                <c:pt idx="321">
                  <c:v>19.914999999999999</c:v>
                </c:pt>
                <c:pt idx="322">
                  <c:v>20.047000000000001</c:v>
                </c:pt>
                <c:pt idx="323">
                  <c:v>17.605</c:v>
                </c:pt>
                <c:pt idx="324">
                  <c:v>16.643000000000001</c:v>
                </c:pt>
                <c:pt idx="325">
                  <c:v>16.416</c:v>
                </c:pt>
                <c:pt idx="326">
                  <c:v>16.422000000000001</c:v>
                </c:pt>
                <c:pt idx="327">
                  <c:v>15.976000000000001</c:v>
                </c:pt>
                <c:pt idx="328">
                  <c:v>15.635</c:v>
                </c:pt>
                <c:pt idx="329">
                  <c:v>15.765000000000001</c:v>
                </c:pt>
                <c:pt idx="330">
                  <c:v>15.381</c:v>
                </c:pt>
                <c:pt idx="331">
                  <c:v>15.326000000000001</c:v>
                </c:pt>
                <c:pt idx="332">
                  <c:v>16.757000000000001</c:v>
                </c:pt>
                <c:pt idx="333">
                  <c:v>16.061</c:v>
                </c:pt>
                <c:pt idx="334">
                  <c:v>15.689</c:v>
                </c:pt>
                <c:pt idx="335">
                  <c:v>13.605</c:v>
                </c:pt>
                <c:pt idx="336">
                  <c:v>13.086</c:v>
                </c:pt>
                <c:pt idx="337">
                  <c:v>11.276</c:v>
                </c:pt>
                <c:pt idx="338">
                  <c:v>10.09</c:v>
                </c:pt>
                <c:pt idx="339">
                  <c:v>10.852</c:v>
                </c:pt>
                <c:pt idx="340">
                  <c:v>13.371</c:v>
                </c:pt>
                <c:pt idx="341">
                  <c:v>12.093</c:v>
                </c:pt>
                <c:pt idx="342">
                  <c:v>12.358000000000001</c:v>
                </c:pt>
                <c:pt idx="343">
                  <c:v>15.622999999999999</c:v>
                </c:pt>
                <c:pt idx="344">
                  <c:v>16.997</c:v>
                </c:pt>
                <c:pt idx="345">
                  <c:v>16.492999999999999</c:v>
                </c:pt>
                <c:pt idx="346">
                  <c:v>16.614000000000001</c:v>
                </c:pt>
                <c:pt idx="347">
                  <c:v>15.487</c:v>
                </c:pt>
                <c:pt idx="348">
                  <c:v>15.83</c:v>
                </c:pt>
                <c:pt idx="349">
                  <c:v>14.425000000000001</c:v>
                </c:pt>
                <c:pt idx="350">
                  <c:v>14.701000000000001</c:v>
                </c:pt>
                <c:pt idx="351">
                  <c:v>14.099</c:v>
                </c:pt>
                <c:pt idx="352">
                  <c:v>13.789</c:v>
                </c:pt>
                <c:pt idx="353">
                  <c:v>14.93</c:v>
                </c:pt>
                <c:pt idx="354">
                  <c:v>15.766</c:v>
                </c:pt>
                <c:pt idx="355">
                  <c:v>16.291</c:v>
                </c:pt>
                <c:pt idx="356">
                  <c:v>15.391999999999999</c:v>
                </c:pt>
                <c:pt idx="357">
                  <c:v>13.361000000000001</c:v>
                </c:pt>
                <c:pt idx="358">
                  <c:v>11.489000000000001</c:v>
                </c:pt>
                <c:pt idx="359">
                  <c:v>11.15</c:v>
                </c:pt>
                <c:pt idx="360">
                  <c:v>11.41</c:v>
                </c:pt>
                <c:pt idx="361">
                  <c:v>11.959</c:v>
                </c:pt>
                <c:pt idx="362">
                  <c:v>10.956</c:v>
                </c:pt>
                <c:pt idx="363">
                  <c:v>10.917999999999999</c:v>
                </c:pt>
                <c:pt idx="364">
                  <c:v>11.489000000000001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E-431F-9BB6-D56E813541CE}"/>
            </c:ext>
          </c:extLst>
        </c:ser>
        <c:ser>
          <c:idx val="0"/>
          <c:order val="2"/>
          <c:tx>
            <c:v>Inferior a la media</c:v>
          </c:tx>
          <c:cat>
            <c:strLit>
              <c:ptCount val="365"/>
              <c:pt idx="14">
                <c:v>ene-20</c:v>
              </c:pt>
              <c:pt idx="45">
                <c:v>feb-20</c:v>
              </c:pt>
              <c:pt idx="73">
                <c:v>mar-20</c:v>
              </c:pt>
              <c:pt idx="104">
                <c:v>abr-20</c:v>
              </c:pt>
              <c:pt idx="134">
                <c:v>may-20</c:v>
              </c:pt>
              <c:pt idx="165">
                <c:v>jun-20</c:v>
              </c:pt>
              <c:pt idx="195">
                <c:v>jul-20</c:v>
              </c:pt>
              <c:pt idx="226">
                <c:v>ago-20</c:v>
              </c:pt>
              <c:pt idx="257">
                <c:v>sep-20</c:v>
              </c:pt>
              <c:pt idx="287">
                <c:v>oct-20</c:v>
              </c:pt>
              <c:pt idx="318">
                <c:v>nov-20</c:v>
              </c:pt>
              <c:pt idx="348">
                <c:v>dic-20</c:v>
              </c:pt>
            </c:strLit>
          </c:cat>
          <c:val>
            <c:numRef>
              <c:f>'Data 1'!$F$356:$F$720</c:f>
              <c:numCache>
                <c:formatCode>0.0</c:formatCode>
                <c:ptCount val="365"/>
                <c:pt idx="0">
                  <c:v>12.985386057198582</c:v>
                </c:pt>
                <c:pt idx="1">
                  <c:v>13.004860271759917</c:v>
                </c:pt>
                <c:pt idx="2">
                  <c:v>12.849501582446324</c:v>
                </c:pt>
                <c:pt idx="3">
                  <c:v>12.803498079595865</c:v>
                </c:pt>
                <c:pt idx="4">
                  <c:v>13.018938691014547</c:v>
                </c:pt>
                <c:pt idx="5">
                  <c:v>13.140019889591715</c:v>
                </c:pt>
                <c:pt idx="6">
                  <c:v>12.451493216968231</c:v>
                </c:pt>
                <c:pt idx="7">
                  <c:v>12.662454342142331</c:v>
                </c:pt>
                <c:pt idx="8">
                  <c:v>12.651122583839619</c:v>
                </c:pt>
                <c:pt idx="9">
                  <c:v>12.396902795481894</c:v>
                </c:pt>
                <c:pt idx="10">
                  <c:v>12.893102065882436</c:v>
                </c:pt>
                <c:pt idx="11">
                  <c:v>12.940605210051475</c:v>
                </c:pt>
                <c:pt idx="12">
                  <c:v>12.955641943752555</c:v>
                </c:pt>
                <c:pt idx="13">
                  <c:v>12.68617542870423</c:v>
                </c:pt>
                <c:pt idx="14">
                  <c:v>12.45953988753449</c:v>
                </c:pt>
                <c:pt idx="15">
                  <c:v>12.620413374414055</c:v>
                </c:pt>
                <c:pt idx="16">
                  <c:v>12.848077121946609</c:v>
                </c:pt>
                <c:pt idx="17">
                  <c:v>13.015962430057497</c:v>
                </c:pt>
                <c:pt idx="18">
                  <c:v>13.409900759073032</c:v>
                </c:pt>
                <c:pt idx="19">
                  <c:v>13.070380251256566</c:v>
                </c:pt>
                <c:pt idx="20">
                  <c:v>13.022119064281972</c:v>
                </c:pt>
                <c:pt idx="21">
                  <c:v>12.719813520165651</c:v>
                </c:pt>
                <c:pt idx="22">
                  <c:v>13.086582504296354</c:v>
                </c:pt>
                <c:pt idx="23">
                  <c:v>13.004009138483964</c:v>
                </c:pt>
                <c:pt idx="24">
                  <c:v>12.635888146602928</c:v>
                </c:pt>
                <c:pt idx="25">
                  <c:v>12.616284459981769</c:v>
                </c:pt>
                <c:pt idx="26">
                  <c:v>12.743345698740132</c:v>
                </c:pt>
                <c:pt idx="27">
                  <c:v>12.934036420807681</c:v>
                </c:pt>
                <c:pt idx="28">
                  <c:v>12.958801621269631</c:v>
                </c:pt>
                <c:pt idx="29">
                  <c:v>13.295188441467904</c:v>
                </c:pt>
                <c:pt idx="30">
                  <c:v>13.322916591806333</c:v>
                </c:pt>
                <c:pt idx="31">
                  <c:v>13.403715560464418</c:v>
                </c:pt>
                <c:pt idx="32">
                  <c:v>13.462177614058556</c:v>
                </c:pt>
                <c:pt idx="33">
                  <c:v>13.517050871538229</c:v>
                </c:pt>
                <c:pt idx="34">
                  <c:v>13.746377137466808</c:v>
                </c:pt>
                <c:pt idx="35">
                  <c:v>14.28228238068062</c:v>
                </c:pt>
                <c:pt idx="36">
                  <c:v>14.294339840138697</c:v>
                </c:pt>
                <c:pt idx="37">
                  <c:v>14.158226548543347</c:v>
                </c:pt>
                <c:pt idx="38">
                  <c:v>13.964878311175447</c:v>
                </c:pt>
                <c:pt idx="39">
                  <c:v>14.271112184502142</c:v>
                </c:pt>
                <c:pt idx="40">
                  <c:v>14.329826947819626</c:v>
                </c:pt>
                <c:pt idx="41">
                  <c:v>14.279792766064638</c:v>
                </c:pt>
                <c:pt idx="42">
                  <c:v>14.470794020687833</c:v>
                </c:pt>
                <c:pt idx="43">
                  <c:v>14.39108946299512</c:v>
                </c:pt>
                <c:pt idx="44">
                  <c:v>14.081451887913522</c:v>
                </c:pt>
                <c:pt idx="45">
                  <c:v>14.309821047328001</c:v>
                </c:pt>
                <c:pt idx="46">
                  <c:v>14.329026791081757</c:v>
                </c:pt>
                <c:pt idx="47">
                  <c:v>14.163997268893045</c:v>
                </c:pt>
                <c:pt idx="48">
                  <c:v>14.236986199980668</c:v>
                </c:pt>
                <c:pt idx="49">
                  <c:v>14.50280236132865</c:v>
                </c:pt>
                <c:pt idx="50">
                  <c:v>14.471839734178387</c:v>
                </c:pt>
                <c:pt idx="51">
                  <c:v>14.36649440428085</c:v>
                </c:pt>
                <c:pt idx="52">
                  <c:v>14.796577249311236</c:v>
                </c:pt>
                <c:pt idx="53">
                  <c:v>15.016531176658956</c:v>
                </c:pt>
                <c:pt idx="54">
                  <c:v>14.85200658808235</c:v>
                </c:pt>
                <c:pt idx="55">
                  <c:v>15.100282221253332</c:v>
                </c:pt>
                <c:pt idx="56">
                  <c:v>14.907917518333445</c:v>
                </c:pt>
                <c:pt idx="57">
                  <c:v>14.83809560153197</c:v>
                </c:pt>
                <c:pt idx="58">
                  <c:v>14.258174393586961</c:v>
                </c:pt>
                <c:pt idx="59">
                  <c:v>14.596333626971834</c:v>
                </c:pt>
                <c:pt idx="60">
                  <c:v>15.098937811657832</c:v>
                </c:pt>
                <c:pt idx="61">
                  <c:v>15.581000596811309</c:v>
                </c:pt>
                <c:pt idx="62">
                  <c:v>15.571244887463022</c:v>
                </c:pt>
                <c:pt idx="63">
                  <c:v>15.281394048744778</c:v>
                </c:pt>
                <c:pt idx="64">
                  <c:v>15.726159867133793</c:v>
                </c:pt>
                <c:pt idx="65">
                  <c:v>16.213423596521075</c:v>
                </c:pt>
                <c:pt idx="66">
                  <c:v>16.448539640874902</c:v>
                </c:pt>
                <c:pt idx="67">
                  <c:v>16.928762113453317</c:v>
                </c:pt>
                <c:pt idx="68">
                  <c:v>17.115990953508167</c:v>
                </c:pt>
                <c:pt idx="69">
                  <c:v>17.467906122084599</c:v>
                </c:pt>
                <c:pt idx="70">
                  <c:v>17.118362987801977</c:v>
                </c:pt>
                <c:pt idx="71">
                  <c:v>16.64832908291671</c:v>
                </c:pt>
                <c:pt idx="72">
                  <c:v>17.190423420781546</c:v>
                </c:pt>
                <c:pt idx="73">
                  <c:v>17.751513284900565</c:v>
                </c:pt>
                <c:pt idx="74">
                  <c:v>17.840756677590949</c:v>
                </c:pt>
                <c:pt idx="75">
                  <c:v>17.99584302376849</c:v>
                </c:pt>
                <c:pt idx="76">
                  <c:v>18.292897801760926</c:v>
                </c:pt>
                <c:pt idx="77">
                  <c:v>18.212771414378796</c:v>
                </c:pt>
                <c:pt idx="78">
                  <c:v>18.519496760511029</c:v>
                </c:pt>
                <c:pt idx="79">
                  <c:v>18.302205064360084</c:v>
                </c:pt>
                <c:pt idx="80">
                  <c:v>18.311756860786435</c:v>
                </c:pt>
                <c:pt idx="81">
                  <c:v>18.191616416121402</c:v>
                </c:pt>
                <c:pt idx="82">
                  <c:v>17.789508169302554</c:v>
                </c:pt>
                <c:pt idx="83">
                  <c:v>17.294903534637587</c:v>
                </c:pt>
                <c:pt idx="84">
                  <c:v>17.401518076743283</c:v>
                </c:pt>
                <c:pt idx="85">
                  <c:v>17.524688316473785</c:v>
                </c:pt>
                <c:pt idx="86">
                  <c:v>17.306902228478567</c:v>
                </c:pt>
                <c:pt idx="87">
                  <c:v>17.737201936211516</c:v>
                </c:pt>
                <c:pt idx="88">
                  <c:v>17.545814654491942</c:v>
                </c:pt>
                <c:pt idx="89">
                  <c:v>18.224518123872809</c:v>
                </c:pt>
                <c:pt idx="90">
                  <c:v>18.519499057488225</c:v>
                </c:pt>
                <c:pt idx="91">
                  <c:v>18.060631282072649</c:v>
                </c:pt>
                <c:pt idx="92">
                  <c:v>17.681961934251536</c:v>
                </c:pt>
                <c:pt idx="93">
                  <c:v>17.610064348946743</c:v>
                </c:pt>
                <c:pt idx="94">
                  <c:v>17.766327396172858</c:v>
                </c:pt>
                <c:pt idx="95">
                  <c:v>18.622271865746644</c:v>
                </c:pt>
                <c:pt idx="96">
                  <c:v>18.253153755664382</c:v>
                </c:pt>
                <c:pt idx="97">
                  <c:v>18.40953155352231</c:v>
                </c:pt>
                <c:pt idx="98">
                  <c:v>18.629493863152621</c:v>
                </c:pt>
                <c:pt idx="99">
                  <c:v>18.132648480342926</c:v>
                </c:pt>
                <c:pt idx="100">
                  <c:v>18.094065735477148</c:v>
                </c:pt>
                <c:pt idx="101">
                  <c:v>18.126886652698403</c:v>
                </c:pt>
                <c:pt idx="102">
                  <c:v>18.244318077306595</c:v>
                </c:pt>
                <c:pt idx="103">
                  <c:v>18.10570928080282</c:v>
                </c:pt>
                <c:pt idx="104">
                  <c:v>17.917978260191532</c:v>
                </c:pt>
                <c:pt idx="105">
                  <c:v>17.977826953388206</c:v>
                </c:pt>
                <c:pt idx="106">
                  <c:v>18.270634549927749</c:v>
                </c:pt>
                <c:pt idx="107">
                  <c:v>18.577410439554182</c:v>
                </c:pt>
                <c:pt idx="108">
                  <c:v>18.882363676964822</c:v>
                </c:pt>
                <c:pt idx="109">
                  <c:v>18.893505168802687</c:v>
                </c:pt>
                <c:pt idx="110">
                  <c:v>19.214092317024377</c:v>
                </c:pt>
                <c:pt idx="111">
                  <c:v>18.888617678097098</c:v>
                </c:pt>
                <c:pt idx="112">
                  <c:v>19.887188246140013</c:v>
                </c:pt>
                <c:pt idx="113">
                  <c:v>20.096640296903441</c:v>
                </c:pt>
                <c:pt idx="114">
                  <c:v>20.239457987439732</c:v>
                </c:pt>
                <c:pt idx="115">
                  <c:v>20.112394433625724</c:v>
                </c:pt>
                <c:pt idx="116">
                  <c:v>20.256637094511181</c:v>
                </c:pt>
                <c:pt idx="117">
                  <c:v>19.965944996967483</c:v>
                </c:pt>
                <c:pt idx="118">
                  <c:v>19.972169277847087</c:v>
                </c:pt>
                <c:pt idx="119">
                  <c:v>19.899236088001842</c:v>
                </c:pt>
                <c:pt idx="120">
                  <c:v>19.897140611750732</c:v>
                </c:pt>
                <c:pt idx="121">
                  <c:v>20.04015906654071</c:v>
                </c:pt>
                <c:pt idx="122">
                  <c:v>20.119976834006629</c:v>
                </c:pt>
                <c:pt idx="123">
                  <c:v>20.766972851720322</c:v>
                </c:pt>
                <c:pt idx="124">
                  <c:v>20.803319005455542</c:v>
                </c:pt>
                <c:pt idx="125">
                  <c:v>21.071396383277957</c:v>
                </c:pt>
                <c:pt idx="126">
                  <c:v>20.924843094461043</c:v>
                </c:pt>
                <c:pt idx="127">
                  <c:v>20.94426319831009</c:v>
                </c:pt>
                <c:pt idx="128">
                  <c:v>21.532259590410039</c:v>
                </c:pt>
                <c:pt idx="129">
                  <c:v>21.46617364386438</c:v>
                </c:pt>
                <c:pt idx="130">
                  <c:v>21.406620461982051</c:v>
                </c:pt>
                <c:pt idx="131">
                  <c:v>21.899274633561991</c:v>
                </c:pt>
                <c:pt idx="132">
                  <c:v>21.978974396033848</c:v>
                </c:pt>
                <c:pt idx="133">
                  <c:v>21.942827284714649</c:v>
                </c:pt>
                <c:pt idx="134">
                  <c:v>22.591170511918566</c:v>
                </c:pt>
                <c:pt idx="135">
                  <c:v>22.865734351238292</c:v>
                </c:pt>
                <c:pt idx="136">
                  <c:v>22.835833430756011</c:v>
                </c:pt>
                <c:pt idx="137">
                  <c:v>22.88597099810011</c:v>
                </c:pt>
                <c:pt idx="138">
                  <c:v>22.512292581831922</c:v>
                </c:pt>
                <c:pt idx="139">
                  <c:v>22.871008422708726</c:v>
                </c:pt>
                <c:pt idx="140">
                  <c:v>22.964404569185898</c:v>
                </c:pt>
                <c:pt idx="141">
                  <c:v>23.451168563716319</c:v>
                </c:pt>
                <c:pt idx="142">
                  <c:v>23.60108129545592</c:v>
                </c:pt>
                <c:pt idx="143">
                  <c:v>23.597496304675339</c:v>
                </c:pt>
                <c:pt idx="144">
                  <c:v>23.728080866914187</c:v>
                </c:pt>
                <c:pt idx="145">
                  <c:v>23.960732199457706</c:v>
                </c:pt>
                <c:pt idx="146">
                  <c:v>24.064189647817862</c:v>
                </c:pt>
                <c:pt idx="147">
                  <c:v>24.604662372712006</c:v>
                </c:pt>
                <c:pt idx="148">
                  <c:v>24.925205298843149</c:v>
                </c:pt>
                <c:pt idx="149">
                  <c:v>24.662821326880593</c:v>
                </c:pt>
                <c:pt idx="150">
                  <c:v>24.667348186829994</c:v>
                </c:pt>
                <c:pt idx="151">
                  <c:v>24.731540115073916</c:v>
                </c:pt>
                <c:pt idx="152">
                  <c:v>24.561152279036637</c:v>
                </c:pt>
                <c:pt idx="153">
                  <c:v>24.850949164046391</c:v>
                </c:pt>
                <c:pt idx="154">
                  <c:v>24.705904648833037</c:v>
                </c:pt>
                <c:pt idx="155">
                  <c:v>24.876071113595735</c:v>
                </c:pt>
                <c:pt idx="156">
                  <c:v>24.95626866387866</c:v>
                </c:pt>
                <c:pt idx="157">
                  <c:v>25.097395015632657</c:v>
                </c:pt>
                <c:pt idx="158">
                  <c:v>24.836498402058073</c:v>
                </c:pt>
                <c:pt idx="159">
                  <c:v>24.7499019966947</c:v>
                </c:pt>
                <c:pt idx="160">
                  <c:v>24.791229464658674</c:v>
                </c:pt>
                <c:pt idx="161">
                  <c:v>25.519554392480895</c:v>
                </c:pt>
                <c:pt idx="162">
                  <c:v>26.002876774723319</c:v>
                </c:pt>
                <c:pt idx="163">
                  <c:v>26.335114862643216</c:v>
                </c:pt>
                <c:pt idx="164">
                  <c:v>26.607480722792861</c:v>
                </c:pt>
                <c:pt idx="165">
                  <c:v>26.94523586304404</c:v>
                </c:pt>
                <c:pt idx="166">
                  <c:v>26.989572319452353</c:v>
                </c:pt>
                <c:pt idx="167">
                  <c:v>26.942136338422451</c:v>
                </c:pt>
                <c:pt idx="168">
                  <c:v>27.189038673117793</c:v>
                </c:pt>
                <c:pt idx="169">
                  <c:v>27.137031286919854</c:v>
                </c:pt>
                <c:pt idx="170">
                  <c:v>27.482049245716347</c:v>
                </c:pt>
                <c:pt idx="171">
                  <c:v>27.689567775104575</c:v>
                </c:pt>
                <c:pt idx="172">
                  <c:v>27.88958162627112</c:v>
                </c:pt>
                <c:pt idx="173">
                  <c:v>27.876043638165807</c:v>
                </c:pt>
                <c:pt idx="174">
                  <c:v>27.879886007226773</c:v>
                </c:pt>
                <c:pt idx="175">
                  <c:v>27.867379299064886</c:v>
                </c:pt>
                <c:pt idx="176">
                  <c:v>28.190391351354503</c:v>
                </c:pt>
                <c:pt idx="177">
                  <c:v>28.165511607603165</c:v>
                </c:pt>
                <c:pt idx="178">
                  <c:v>28.109436523991782</c:v>
                </c:pt>
                <c:pt idx="179">
                  <c:v>28.366686530039313</c:v>
                </c:pt>
                <c:pt idx="180">
                  <c:v>28.587666347188161</c:v>
                </c:pt>
                <c:pt idx="181">
                  <c:v>28.296791528582744</c:v>
                </c:pt>
                <c:pt idx="182">
                  <c:v>28.021204106479846</c:v>
                </c:pt>
                <c:pt idx="183">
                  <c:v>28.041016745081919</c:v>
                </c:pt>
                <c:pt idx="184">
                  <c:v>27.977293695400327</c:v>
                </c:pt>
                <c:pt idx="185">
                  <c:v>27.920190172845537</c:v>
                </c:pt>
                <c:pt idx="186">
                  <c:v>27.808125010060817</c:v>
                </c:pt>
                <c:pt idx="187">
                  <c:v>28.324980449704849</c:v>
                </c:pt>
                <c:pt idx="188">
                  <c:v>28.621524122857654</c:v>
                </c:pt>
                <c:pt idx="189">
                  <c:v>28.675354065201159</c:v>
                </c:pt>
                <c:pt idx="190">
                  <c:v>28.770977315157428</c:v>
                </c:pt>
                <c:pt idx="191">
                  <c:v>28.929009025822388</c:v>
                </c:pt>
                <c:pt idx="192">
                  <c:v>29.218680763103283</c:v>
                </c:pt>
                <c:pt idx="193">
                  <c:v>29.309015214281523</c:v>
                </c:pt>
                <c:pt idx="194">
                  <c:v>29.086628554377882</c:v>
                </c:pt>
                <c:pt idx="195">
                  <c:v>29.55042385444639</c:v>
                </c:pt>
                <c:pt idx="196">
                  <c:v>29.778143219340301</c:v>
                </c:pt>
                <c:pt idx="197">
                  <c:v>29.993032978613812</c:v>
                </c:pt>
                <c:pt idx="198">
                  <c:v>30.317383245098991</c:v>
                </c:pt>
                <c:pt idx="199">
                  <c:v>30.397184647338662</c:v>
                </c:pt>
                <c:pt idx="200">
                  <c:v>30.195752346579773</c:v>
                </c:pt>
                <c:pt idx="201">
                  <c:v>30.232322485724129</c:v>
                </c:pt>
                <c:pt idx="202">
                  <c:v>29.967501956171223</c:v>
                </c:pt>
                <c:pt idx="203">
                  <c:v>30.050105484103842</c:v>
                </c:pt>
                <c:pt idx="204">
                  <c:v>30.257481212845661</c:v>
                </c:pt>
                <c:pt idx="205">
                  <c:v>30.031902953817113</c:v>
                </c:pt>
                <c:pt idx="206">
                  <c:v>30.191368360295037</c:v>
                </c:pt>
                <c:pt idx="207">
                  <c:v>29.965845206495338</c:v>
                </c:pt>
                <c:pt idx="208">
                  <c:v>30.186132753159789</c:v>
                </c:pt>
                <c:pt idx="209">
                  <c:v>30.388814335293322</c:v>
                </c:pt>
                <c:pt idx="210">
                  <c:v>30.209701256147284</c:v>
                </c:pt>
                <c:pt idx="211">
                  <c:v>30.548595789141913</c:v>
                </c:pt>
                <c:pt idx="212">
                  <c:v>30.402492765567999</c:v>
                </c:pt>
                <c:pt idx="213">
                  <c:v>29.954376845337364</c:v>
                </c:pt>
                <c:pt idx="214">
                  <c:v>30.100290864757607</c:v>
                </c:pt>
                <c:pt idx="215">
                  <c:v>30.403190894790459</c:v>
                </c:pt>
                <c:pt idx="216">
                  <c:v>30.298695734727307</c:v>
                </c:pt>
                <c:pt idx="217">
                  <c:v>30.208928374127211</c:v>
                </c:pt>
                <c:pt idx="218">
                  <c:v>29.900884417453366</c:v>
                </c:pt>
                <c:pt idx="219">
                  <c:v>29.390665936587244</c:v>
                </c:pt>
                <c:pt idx="220">
                  <c:v>29.618360457839184</c:v>
                </c:pt>
                <c:pt idx="221">
                  <c:v>29.710768135921356</c:v>
                </c:pt>
                <c:pt idx="222">
                  <c:v>30.195707110014112</c:v>
                </c:pt>
                <c:pt idx="223">
                  <c:v>30.100400526108384</c:v>
                </c:pt>
                <c:pt idx="224">
                  <c:v>29.847240697724597</c:v>
                </c:pt>
                <c:pt idx="225">
                  <c:v>29.902944984855012</c:v>
                </c:pt>
                <c:pt idx="226">
                  <c:v>29.992498416988767</c:v>
                </c:pt>
                <c:pt idx="227">
                  <c:v>29.816058659935926</c:v>
                </c:pt>
                <c:pt idx="228">
                  <c:v>29.871181598166178</c:v>
                </c:pt>
                <c:pt idx="229">
                  <c:v>30.005948959925139</c:v>
                </c:pt>
                <c:pt idx="230">
                  <c:v>30.016578951452907</c:v>
                </c:pt>
                <c:pt idx="231">
                  <c:v>30.04794774697989</c:v>
                </c:pt>
                <c:pt idx="232">
                  <c:v>29.938738880636212</c:v>
                </c:pt>
                <c:pt idx="233">
                  <c:v>29.802662279520597</c:v>
                </c:pt>
                <c:pt idx="234">
                  <c:v>29.733295108675581</c:v>
                </c:pt>
                <c:pt idx="235">
                  <c:v>29.391190344598112</c:v>
                </c:pt>
                <c:pt idx="236">
                  <c:v>29.115561623180483</c:v>
                </c:pt>
                <c:pt idx="237">
                  <c:v>29.081074943482168</c:v>
                </c:pt>
                <c:pt idx="238">
                  <c:v>29.196727828865505</c:v>
                </c:pt>
                <c:pt idx="239">
                  <c:v>28.682387651452686</c:v>
                </c:pt>
                <c:pt idx="240">
                  <c:v>28.413587662503804</c:v>
                </c:pt>
                <c:pt idx="241">
                  <c:v>28.251433713826582</c:v>
                </c:pt>
                <c:pt idx="242">
                  <c:v>27.834081457504791</c:v>
                </c:pt>
                <c:pt idx="243">
                  <c:v>27.629148148412085</c:v>
                </c:pt>
                <c:pt idx="244">
                  <c:v>27.928144779770342</c:v>
                </c:pt>
                <c:pt idx="245">
                  <c:v>28.074878616171944</c:v>
                </c:pt>
                <c:pt idx="246">
                  <c:v>27.769982185726565</c:v>
                </c:pt>
                <c:pt idx="247">
                  <c:v>27.589863925356948</c:v>
                </c:pt>
                <c:pt idx="248">
                  <c:v>27.606741797397309</c:v>
                </c:pt>
                <c:pt idx="249">
                  <c:v>27.29589553438867</c:v>
                </c:pt>
                <c:pt idx="250">
                  <c:v>27.482253507767478</c:v>
                </c:pt>
                <c:pt idx="251">
                  <c:v>27.442053724998019</c:v>
                </c:pt>
                <c:pt idx="252">
                  <c:v>27.561006266959076</c:v>
                </c:pt>
                <c:pt idx="253">
                  <c:v>27.035899700215694</c:v>
                </c:pt>
                <c:pt idx="254">
                  <c:v>26.546329987013063</c:v>
                </c:pt>
                <c:pt idx="255">
                  <c:v>26.153080282292244</c:v>
                </c:pt>
                <c:pt idx="256">
                  <c:v>26.136450118276869</c:v>
                </c:pt>
                <c:pt idx="257">
                  <c:v>26.546524343338966</c:v>
                </c:pt>
                <c:pt idx="258">
                  <c:v>26.616485198785604</c:v>
                </c:pt>
                <c:pt idx="259">
                  <c:v>25.548596242657812</c:v>
                </c:pt>
                <c:pt idx="260">
                  <c:v>25.196995357791891</c:v>
                </c:pt>
                <c:pt idx="261">
                  <c:v>25.32828183343187</c:v>
                </c:pt>
                <c:pt idx="262">
                  <c:v>25.761539477543074</c:v>
                </c:pt>
                <c:pt idx="263">
                  <c:v>25.396634394133333</c:v>
                </c:pt>
                <c:pt idx="264">
                  <c:v>24.875330549672995</c:v>
                </c:pt>
                <c:pt idx="265">
                  <c:v>24.37079508722195</c:v>
                </c:pt>
                <c:pt idx="266">
                  <c:v>24.62522358053814</c:v>
                </c:pt>
                <c:pt idx="267">
                  <c:v>24.036494864234523</c:v>
                </c:pt>
                <c:pt idx="268">
                  <c:v>24.048948215344737</c:v>
                </c:pt>
                <c:pt idx="269">
                  <c:v>24.058551939246009</c:v>
                </c:pt>
                <c:pt idx="270">
                  <c:v>24.029556171014971</c:v>
                </c:pt>
                <c:pt idx="271">
                  <c:v>24.079523221009072</c:v>
                </c:pt>
                <c:pt idx="272">
                  <c:v>23.977175480289784</c:v>
                </c:pt>
                <c:pt idx="273">
                  <c:v>24.175286200956062</c:v>
                </c:pt>
                <c:pt idx="274">
                  <c:v>24.195168970790856</c:v>
                </c:pt>
                <c:pt idx="275">
                  <c:v>23.939112444725161</c:v>
                </c:pt>
                <c:pt idx="276">
                  <c:v>23.407063171849121</c:v>
                </c:pt>
                <c:pt idx="277">
                  <c:v>23.016395472179283</c:v>
                </c:pt>
                <c:pt idx="278">
                  <c:v>22.808284534970699</c:v>
                </c:pt>
                <c:pt idx="279">
                  <c:v>22.81278212068683</c:v>
                </c:pt>
                <c:pt idx="280">
                  <c:v>22.674144185473647</c:v>
                </c:pt>
                <c:pt idx="281">
                  <c:v>22.225194897423993</c:v>
                </c:pt>
                <c:pt idx="282">
                  <c:v>22.385970286103792</c:v>
                </c:pt>
                <c:pt idx="283">
                  <c:v>22.451550780469066</c:v>
                </c:pt>
                <c:pt idx="284">
                  <c:v>21.963955194379849</c:v>
                </c:pt>
                <c:pt idx="285">
                  <c:v>21.541647426783289</c:v>
                </c:pt>
                <c:pt idx="286">
                  <c:v>21.488718056149533</c:v>
                </c:pt>
                <c:pt idx="287">
                  <c:v>21.168858451142128</c:v>
                </c:pt>
                <c:pt idx="288">
                  <c:v>21.388940109160263</c:v>
                </c:pt>
                <c:pt idx="289">
                  <c:v>21.094400161351995</c:v>
                </c:pt>
                <c:pt idx="290">
                  <c:v>20.979134086275572</c:v>
                </c:pt>
                <c:pt idx="291">
                  <c:v>20.790086018782393</c:v>
                </c:pt>
                <c:pt idx="292">
                  <c:v>20.59671660520754</c:v>
                </c:pt>
                <c:pt idx="293">
                  <c:v>20.370749119123133</c:v>
                </c:pt>
                <c:pt idx="294">
                  <c:v>20.424493927492534</c:v>
                </c:pt>
                <c:pt idx="295">
                  <c:v>20.478333388148986</c:v>
                </c:pt>
                <c:pt idx="296">
                  <c:v>20.336398179549782</c:v>
                </c:pt>
                <c:pt idx="297">
                  <c:v>20.187104582482995</c:v>
                </c:pt>
                <c:pt idx="298">
                  <c:v>20.096162772296623</c:v>
                </c:pt>
                <c:pt idx="299">
                  <c:v>20.289056297008607</c:v>
                </c:pt>
                <c:pt idx="300">
                  <c:v>20.416952173135073</c:v>
                </c:pt>
                <c:pt idx="301">
                  <c:v>20.218806133491068</c:v>
                </c:pt>
                <c:pt idx="302">
                  <c:v>19.573897668606108</c:v>
                </c:pt>
                <c:pt idx="303">
                  <c:v>19.541889354744065</c:v>
                </c:pt>
                <c:pt idx="304">
                  <c:v>19.119604281811789</c:v>
                </c:pt>
                <c:pt idx="305">
                  <c:v>18.883836077481384</c:v>
                </c:pt>
                <c:pt idx="306">
                  <c:v>18.932428419446481</c:v>
                </c:pt>
                <c:pt idx="307">
                  <c:v>18.143661333485873</c:v>
                </c:pt>
                <c:pt idx="308">
                  <c:v>17.369550689594874</c:v>
                </c:pt>
                <c:pt idx="309">
                  <c:v>17.677444028768161</c:v>
                </c:pt>
                <c:pt idx="310">
                  <c:v>17.684508449549195</c:v>
                </c:pt>
                <c:pt idx="311">
                  <c:v>17.912970213178607</c:v>
                </c:pt>
                <c:pt idx="312">
                  <c:v>17.42039011742488</c:v>
                </c:pt>
                <c:pt idx="313">
                  <c:v>17.394379807199691</c:v>
                </c:pt>
                <c:pt idx="314">
                  <c:v>17.098452421208151</c:v>
                </c:pt>
                <c:pt idx="315">
                  <c:v>17.109310781222451</c:v>
                </c:pt>
                <c:pt idx="316">
                  <c:v>17.052077013345382</c:v>
                </c:pt>
                <c:pt idx="317">
                  <c:v>16.519732987268252</c:v>
                </c:pt>
                <c:pt idx="318">
                  <c:v>16.04531587829894</c:v>
                </c:pt>
                <c:pt idx="319">
                  <c:v>15.67447918216514</c:v>
                </c:pt>
                <c:pt idx="320">
                  <c:v>15.675584464862148</c:v>
                </c:pt>
                <c:pt idx="321">
                  <c:v>15.813065403042323</c:v>
                </c:pt>
                <c:pt idx="322">
                  <c:v>15.989402982991439</c:v>
                </c:pt>
                <c:pt idx="323">
                  <c:v>15.628954932194983</c:v>
                </c:pt>
                <c:pt idx="324">
                  <c:v>15.131223278039515</c:v>
                </c:pt>
                <c:pt idx="325">
                  <c:v>14.910870464973135</c:v>
                </c:pt>
                <c:pt idx="326">
                  <c:v>14.938921380578496</c:v>
                </c:pt>
                <c:pt idx="327">
                  <c:v>14.770264111342065</c:v>
                </c:pt>
                <c:pt idx="328">
                  <c:v>14.800948260047978</c:v>
                </c:pt>
                <c:pt idx="329">
                  <c:v>14.67445562204531</c:v>
                </c:pt>
                <c:pt idx="330">
                  <c:v>14.340976446165918</c:v>
                </c:pt>
                <c:pt idx="331">
                  <c:v>14.156862989608287</c:v>
                </c:pt>
                <c:pt idx="332">
                  <c:v>13.908253697772034</c:v>
                </c:pt>
                <c:pt idx="333">
                  <c:v>14.033911244405578</c:v>
                </c:pt>
                <c:pt idx="334">
                  <c:v>13.744068572886038</c:v>
                </c:pt>
                <c:pt idx="335">
                  <c:v>13.942268841092599</c:v>
                </c:pt>
                <c:pt idx="336">
                  <c:v>13.691451896992449</c:v>
                </c:pt>
                <c:pt idx="337">
                  <c:v>13.950153642144798</c:v>
                </c:pt>
                <c:pt idx="338">
                  <c:v>13.917147191547905</c:v>
                </c:pt>
                <c:pt idx="339">
                  <c:v>13.83951396649563</c:v>
                </c:pt>
                <c:pt idx="340">
                  <c:v>13.880181260762646</c:v>
                </c:pt>
                <c:pt idx="341">
                  <c:v>13.779084456601963</c:v>
                </c:pt>
                <c:pt idx="342">
                  <c:v>13.452796832365021</c:v>
                </c:pt>
                <c:pt idx="343">
                  <c:v>13.445685219435516</c:v>
                </c:pt>
                <c:pt idx="344">
                  <c:v>13.621595756127</c:v>
                </c:pt>
                <c:pt idx="345">
                  <c:v>13.919897820469853</c:v>
                </c:pt>
                <c:pt idx="346">
                  <c:v>13.677288050873859</c:v>
                </c:pt>
                <c:pt idx="347">
                  <c:v>13.186359305633003</c:v>
                </c:pt>
                <c:pt idx="348">
                  <c:v>12.412338886700542</c:v>
                </c:pt>
                <c:pt idx="349">
                  <c:v>12.41851850520314</c:v>
                </c:pt>
                <c:pt idx="350">
                  <c:v>12.799042246668876</c:v>
                </c:pt>
                <c:pt idx="351">
                  <c:v>12.794545858446446</c:v>
                </c:pt>
                <c:pt idx="352">
                  <c:v>12.926201668926629</c:v>
                </c:pt>
                <c:pt idx="353">
                  <c:v>13.143977298168435</c:v>
                </c:pt>
                <c:pt idx="354">
                  <c:v>13.291205843076536</c:v>
                </c:pt>
                <c:pt idx="355">
                  <c:v>13.389703231341326</c:v>
                </c:pt>
                <c:pt idx="356">
                  <c:v>12.968690472219041</c:v>
                </c:pt>
                <c:pt idx="357">
                  <c:v>12.983061211372851</c:v>
                </c:pt>
                <c:pt idx="358">
                  <c:v>12.751712769114178</c:v>
                </c:pt>
                <c:pt idx="359">
                  <c:v>12.599996076037964</c:v>
                </c:pt>
                <c:pt idx="360">
                  <c:v>12.650013043017395</c:v>
                </c:pt>
                <c:pt idx="361">
                  <c:v>12.562729879315926</c:v>
                </c:pt>
                <c:pt idx="362">
                  <c:v>12.820668376735732</c:v>
                </c:pt>
                <c:pt idx="363">
                  <c:v>13.293839484626174</c:v>
                </c:pt>
                <c:pt idx="364">
                  <c:v>13.139912480790862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4E-431F-9BB6-D56E813541CE}"/>
            </c:ext>
          </c:extLst>
        </c:ser>
        <c:ser>
          <c:idx val="2"/>
          <c:order val="3"/>
          <c:tx>
            <c:v>Temperatura media</c:v>
          </c:tx>
          <c:spPr>
            <a:solidFill>
              <a:srgbClr val="F5F5F5"/>
            </a:solidFill>
            <a:ln w="25400">
              <a:noFill/>
            </a:ln>
          </c:spPr>
          <c:cat>
            <c:strLit>
              <c:ptCount val="365"/>
              <c:pt idx="14">
                <c:v>ene-20</c:v>
              </c:pt>
              <c:pt idx="45">
                <c:v>feb-20</c:v>
              </c:pt>
              <c:pt idx="73">
                <c:v>mar-20</c:v>
              </c:pt>
              <c:pt idx="104">
                <c:v>abr-20</c:v>
              </c:pt>
              <c:pt idx="134">
                <c:v>may-20</c:v>
              </c:pt>
              <c:pt idx="165">
                <c:v>jun-20</c:v>
              </c:pt>
              <c:pt idx="195">
                <c:v>jul-20</c:v>
              </c:pt>
              <c:pt idx="226">
                <c:v>ago-20</c:v>
              </c:pt>
              <c:pt idx="257">
                <c:v>sep-20</c:v>
              </c:pt>
              <c:pt idx="287">
                <c:v>oct-20</c:v>
              </c:pt>
              <c:pt idx="318">
                <c:v>nov-20</c:v>
              </c:pt>
              <c:pt idx="348">
                <c:v>dic-20</c:v>
              </c:pt>
            </c:strLit>
          </c:cat>
          <c:val>
            <c:numRef>
              <c:f>'Data 1'!$J$356:$J$720</c:f>
              <c:numCache>
                <c:formatCode>0.0</c:formatCode>
                <c:ptCount val="365"/>
                <c:pt idx="0">
                  <c:v>12.282</c:v>
                </c:pt>
                <c:pt idx="1">
                  <c:v>12.170999999999999</c:v>
                </c:pt>
                <c:pt idx="2">
                  <c:v>11.698</c:v>
                </c:pt>
                <c:pt idx="3">
                  <c:v>12.803498079595865</c:v>
                </c:pt>
                <c:pt idx="4">
                  <c:v>13.018938691014547</c:v>
                </c:pt>
                <c:pt idx="5">
                  <c:v>13.140019889591715</c:v>
                </c:pt>
                <c:pt idx="6">
                  <c:v>12.451493216968231</c:v>
                </c:pt>
                <c:pt idx="7">
                  <c:v>12.662454342142331</c:v>
                </c:pt>
                <c:pt idx="8">
                  <c:v>12.651122583839619</c:v>
                </c:pt>
                <c:pt idx="9">
                  <c:v>12.396902795481894</c:v>
                </c:pt>
                <c:pt idx="10">
                  <c:v>12.893102065882436</c:v>
                </c:pt>
                <c:pt idx="11">
                  <c:v>12.837999999999999</c:v>
                </c:pt>
                <c:pt idx="12">
                  <c:v>12.459</c:v>
                </c:pt>
                <c:pt idx="13">
                  <c:v>12.68617542870423</c:v>
                </c:pt>
                <c:pt idx="14">
                  <c:v>12.45953988753449</c:v>
                </c:pt>
                <c:pt idx="15">
                  <c:v>12.620413374414055</c:v>
                </c:pt>
                <c:pt idx="16">
                  <c:v>12.848077121946609</c:v>
                </c:pt>
                <c:pt idx="17">
                  <c:v>13.015962430057497</c:v>
                </c:pt>
                <c:pt idx="18">
                  <c:v>11.387</c:v>
                </c:pt>
                <c:pt idx="19">
                  <c:v>8.5350000000000001</c:v>
                </c:pt>
                <c:pt idx="20">
                  <c:v>10.051</c:v>
                </c:pt>
                <c:pt idx="21">
                  <c:v>12.045</c:v>
                </c:pt>
                <c:pt idx="22">
                  <c:v>12.353</c:v>
                </c:pt>
                <c:pt idx="23">
                  <c:v>13.004009138483964</c:v>
                </c:pt>
                <c:pt idx="24">
                  <c:v>12.635888146602928</c:v>
                </c:pt>
                <c:pt idx="25">
                  <c:v>12.616284459981769</c:v>
                </c:pt>
                <c:pt idx="26">
                  <c:v>12.743345698740132</c:v>
                </c:pt>
                <c:pt idx="27">
                  <c:v>12.934036420807681</c:v>
                </c:pt>
                <c:pt idx="28">
                  <c:v>12.958801621269631</c:v>
                </c:pt>
                <c:pt idx="29">
                  <c:v>13.295188441467904</c:v>
                </c:pt>
                <c:pt idx="30">
                  <c:v>13.322916591806333</c:v>
                </c:pt>
                <c:pt idx="31">
                  <c:v>13.403715560464418</c:v>
                </c:pt>
                <c:pt idx="32">
                  <c:v>13.462177614058556</c:v>
                </c:pt>
                <c:pt idx="33">
                  <c:v>13.517050871538229</c:v>
                </c:pt>
                <c:pt idx="34">
                  <c:v>13.746377137466808</c:v>
                </c:pt>
                <c:pt idx="35">
                  <c:v>14.28228238068062</c:v>
                </c:pt>
                <c:pt idx="36">
                  <c:v>14.294339840138697</c:v>
                </c:pt>
                <c:pt idx="37">
                  <c:v>14.158226548543347</c:v>
                </c:pt>
                <c:pt idx="38">
                  <c:v>13.964878311175447</c:v>
                </c:pt>
                <c:pt idx="39">
                  <c:v>14.271112184502142</c:v>
                </c:pt>
                <c:pt idx="40">
                  <c:v>14.329826947819626</c:v>
                </c:pt>
                <c:pt idx="41">
                  <c:v>14.279792766064638</c:v>
                </c:pt>
                <c:pt idx="42">
                  <c:v>14.470794020687833</c:v>
                </c:pt>
                <c:pt idx="43">
                  <c:v>14.39108946299512</c:v>
                </c:pt>
                <c:pt idx="44">
                  <c:v>14.081451887913522</c:v>
                </c:pt>
                <c:pt idx="45">
                  <c:v>14.309821047328001</c:v>
                </c:pt>
                <c:pt idx="46">
                  <c:v>14.329026791081757</c:v>
                </c:pt>
                <c:pt idx="47">
                  <c:v>14.163997268893045</c:v>
                </c:pt>
                <c:pt idx="48">
                  <c:v>14.236986199980668</c:v>
                </c:pt>
                <c:pt idx="49">
                  <c:v>14.50280236132865</c:v>
                </c:pt>
                <c:pt idx="50">
                  <c:v>14.471839734178387</c:v>
                </c:pt>
                <c:pt idx="51">
                  <c:v>14.36649440428085</c:v>
                </c:pt>
                <c:pt idx="52">
                  <c:v>14.796577249311236</c:v>
                </c:pt>
                <c:pt idx="53">
                  <c:v>15.016531176658956</c:v>
                </c:pt>
                <c:pt idx="54">
                  <c:v>14.85200658808235</c:v>
                </c:pt>
                <c:pt idx="55">
                  <c:v>15.100282221253332</c:v>
                </c:pt>
                <c:pt idx="56">
                  <c:v>14.907917518333445</c:v>
                </c:pt>
                <c:pt idx="57">
                  <c:v>14.83809560153197</c:v>
                </c:pt>
                <c:pt idx="58">
                  <c:v>14.258174393586961</c:v>
                </c:pt>
                <c:pt idx="59">
                  <c:v>14.596333626971834</c:v>
                </c:pt>
                <c:pt idx="60">
                  <c:v>15.098937811657832</c:v>
                </c:pt>
                <c:pt idx="61">
                  <c:v>15.581000596811309</c:v>
                </c:pt>
                <c:pt idx="62">
                  <c:v>15.571244887463022</c:v>
                </c:pt>
                <c:pt idx="63">
                  <c:v>15.281394048744778</c:v>
                </c:pt>
                <c:pt idx="64">
                  <c:v>14.795999999999999</c:v>
                </c:pt>
                <c:pt idx="65">
                  <c:v>16.213423596521075</c:v>
                </c:pt>
                <c:pt idx="66">
                  <c:v>16.448539640874902</c:v>
                </c:pt>
                <c:pt idx="67">
                  <c:v>16.928762113453317</c:v>
                </c:pt>
                <c:pt idx="68">
                  <c:v>17.115990953508167</c:v>
                </c:pt>
                <c:pt idx="69">
                  <c:v>17.467906122084599</c:v>
                </c:pt>
                <c:pt idx="70">
                  <c:v>17.118362987801977</c:v>
                </c:pt>
                <c:pt idx="71">
                  <c:v>16.64832908291671</c:v>
                </c:pt>
                <c:pt idx="72">
                  <c:v>17.190423420781546</c:v>
                </c:pt>
                <c:pt idx="73">
                  <c:v>17.751513284900565</c:v>
                </c:pt>
                <c:pt idx="74">
                  <c:v>12.933</c:v>
                </c:pt>
                <c:pt idx="75">
                  <c:v>15.776999999999999</c:v>
                </c:pt>
                <c:pt idx="76">
                  <c:v>18.242000000000001</c:v>
                </c:pt>
                <c:pt idx="77">
                  <c:v>17.974</c:v>
                </c:pt>
                <c:pt idx="78">
                  <c:v>16.329999999999998</c:v>
                </c:pt>
                <c:pt idx="79">
                  <c:v>15.343</c:v>
                </c:pt>
                <c:pt idx="80">
                  <c:v>15.382999999999999</c:v>
                </c:pt>
                <c:pt idx="81">
                  <c:v>15.897</c:v>
                </c:pt>
                <c:pt idx="82">
                  <c:v>16.417000000000002</c:v>
                </c:pt>
                <c:pt idx="83">
                  <c:v>15.554</c:v>
                </c:pt>
                <c:pt idx="84">
                  <c:v>15.718</c:v>
                </c:pt>
                <c:pt idx="85">
                  <c:v>14.037000000000001</c:v>
                </c:pt>
                <c:pt idx="86">
                  <c:v>16.486999999999998</c:v>
                </c:pt>
                <c:pt idx="87">
                  <c:v>17.737201936211516</c:v>
                </c:pt>
                <c:pt idx="88">
                  <c:v>12.369</c:v>
                </c:pt>
                <c:pt idx="89">
                  <c:v>12.445</c:v>
                </c:pt>
                <c:pt idx="90">
                  <c:v>15.095000000000001</c:v>
                </c:pt>
                <c:pt idx="91">
                  <c:v>15.175000000000001</c:v>
                </c:pt>
                <c:pt idx="92">
                  <c:v>17.581</c:v>
                </c:pt>
                <c:pt idx="93">
                  <c:v>17.610064348946743</c:v>
                </c:pt>
                <c:pt idx="94">
                  <c:v>17.766327396172858</c:v>
                </c:pt>
                <c:pt idx="95">
                  <c:v>17.850000000000001</c:v>
                </c:pt>
                <c:pt idx="96">
                  <c:v>18.253153755664382</c:v>
                </c:pt>
                <c:pt idx="97">
                  <c:v>18.40953155352231</c:v>
                </c:pt>
                <c:pt idx="98">
                  <c:v>18.629493863152621</c:v>
                </c:pt>
                <c:pt idx="99">
                  <c:v>18.132648480342926</c:v>
                </c:pt>
                <c:pt idx="100">
                  <c:v>18.094065735477148</c:v>
                </c:pt>
                <c:pt idx="101">
                  <c:v>18.126886652698403</c:v>
                </c:pt>
                <c:pt idx="102">
                  <c:v>18.114000000000001</c:v>
                </c:pt>
                <c:pt idx="103">
                  <c:v>18.10570928080282</c:v>
                </c:pt>
                <c:pt idx="104">
                  <c:v>17.917978260191532</c:v>
                </c:pt>
                <c:pt idx="105">
                  <c:v>17.977826953388206</c:v>
                </c:pt>
                <c:pt idx="106">
                  <c:v>18.270634549927749</c:v>
                </c:pt>
                <c:pt idx="107">
                  <c:v>18.577410439554182</c:v>
                </c:pt>
                <c:pt idx="108">
                  <c:v>18.652999999999999</c:v>
                </c:pt>
                <c:pt idx="109">
                  <c:v>18.893505168802687</c:v>
                </c:pt>
                <c:pt idx="110">
                  <c:v>16.087</c:v>
                </c:pt>
                <c:pt idx="111">
                  <c:v>18.760999999999999</c:v>
                </c:pt>
                <c:pt idx="112">
                  <c:v>19.887188246140013</c:v>
                </c:pt>
                <c:pt idx="113">
                  <c:v>20.096640296903441</c:v>
                </c:pt>
                <c:pt idx="114">
                  <c:v>20.239457987439732</c:v>
                </c:pt>
                <c:pt idx="115">
                  <c:v>20.112394433625724</c:v>
                </c:pt>
                <c:pt idx="116">
                  <c:v>20.074999999999999</c:v>
                </c:pt>
                <c:pt idx="117">
                  <c:v>19.526</c:v>
                </c:pt>
                <c:pt idx="118">
                  <c:v>19.972169277847087</c:v>
                </c:pt>
                <c:pt idx="119">
                  <c:v>19.899236088001842</c:v>
                </c:pt>
                <c:pt idx="120">
                  <c:v>19.897140611750732</c:v>
                </c:pt>
                <c:pt idx="121">
                  <c:v>20.04015906654071</c:v>
                </c:pt>
                <c:pt idx="122">
                  <c:v>20.119976834006629</c:v>
                </c:pt>
                <c:pt idx="123">
                  <c:v>20.766972851720322</c:v>
                </c:pt>
                <c:pt idx="124">
                  <c:v>20.803319005455542</c:v>
                </c:pt>
                <c:pt idx="125">
                  <c:v>21.071396383277957</c:v>
                </c:pt>
                <c:pt idx="126">
                  <c:v>20.924843094461043</c:v>
                </c:pt>
                <c:pt idx="127">
                  <c:v>20.94426319831009</c:v>
                </c:pt>
                <c:pt idx="128">
                  <c:v>21.532259590410039</c:v>
                </c:pt>
                <c:pt idx="129">
                  <c:v>20.206</c:v>
                </c:pt>
                <c:pt idx="130">
                  <c:v>21.406620461982051</c:v>
                </c:pt>
                <c:pt idx="131">
                  <c:v>19.518999999999998</c:v>
                </c:pt>
                <c:pt idx="132">
                  <c:v>20.776</c:v>
                </c:pt>
                <c:pt idx="133">
                  <c:v>17.196000000000002</c:v>
                </c:pt>
                <c:pt idx="134">
                  <c:v>18.859000000000002</c:v>
                </c:pt>
                <c:pt idx="135">
                  <c:v>20.757000000000001</c:v>
                </c:pt>
                <c:pt idx="136">
                  <c:v>22.646999999999998</c:v>
                </c:pt>
                <c:pt idx="137">
                  <c:v>22.88597099810011</c:v>
                </c:pt>
                <c:pt idx="138">
                  <c:v>22.512292581831922</c:v>
                </c:pt>
                <c:pt idx="139">
                  <c:v>22.871008422708726</c:v>
                </c:pt>
                <c:pt idx="140">
                  <c:v>22.964404569185898</c:v>
                </c:pt>
                <c:pt idx="141">
                  <c:v>23.451168563716319</c:v>
                </c:pt>
                <c:pt idx="142">
                  <c:v>23.60108129545592</c:v>
                </c:pt>
                <c:pt idx="143">
                  <c:v>23.597496304675339</c:v>
                </c:pt>
                <c:pt idx="144">
                  <c:v>23.728080866914187</c:v>
                </c:pt>
                <c:pt idx="145">
                  <c:v>23.960732199457706</c:v>
                </c:pt>
                <c:pt idx="146">
                  <c:v>24.064189647817862</c:v>
                </c:pt>
                <c:pt idx="147">
                  <c:v>24.604662372712006</c:v>
                </c:pt>
                <c:pt idx="148">
                  <c:v>24.925205298843149</c:v>
                </c:pt>
                <c:pt idx="149">
                  <c:v>24.662821326880593</c:v>
                </c:pt>
                <c:pt idx="150">
                  <c:v>24.667348186829994</c:v>
                </c:pt>
                <c:pt idx="151">
                  <c:v>24.731540115073916</c:v>
                </c:pt>
                <c:pt idx="152">
                  <c:v>24.561152279036637</c:v>
                </c:pt>
                <c:pt idx="153">
                  <c:v>24.850949164046391</c:v>
                </c:pt>
                <c:pt idx="154">
                  <c:v>22.864999999999998</c:v>
                </c:pt>
                <c:pt idx="155">
                  <c:v>24.876071113595735</c:v>
                </c:pt>
                <c:pt idx="156">
                  <c:v>24.95626866387866</c:v>
                </c:pt>
                <c:pt idx="157">
                  <c:v>22.727</c:v>
                </c:pt>
                <c:pt idx="158">
                  <c:v>21.606000000000002</c:v>
                </c:pt>
                <c:pt idx="159">
                  <c:v>22.888999999999999</c:v>
                </c:pt>
                <c:pt idx="160">
                  <c:v>23.731999999999999</c:v>
                </c:pt>
                <c:pt idx="161">
                  <c:v>23.518999999999998</c:v>
                </c:pt>
                <c:pt idx="162">
                  <c:v>22.692</c:v>
                </c:pt>
                <c:pt idx="163">
                  <c:v>24.492000000000001</c:v>
                </c:pt>
                <c:pt idx="164">
                  <c:v>24.771999999999998</c:v>
                </c:pt>
                <c:pt idx="165">
                  <c:v>25.745999999999999</c:v>
                </c:pt>
                <c:pt idx="166">
                  <c:v>24.137</c:v>
                </c:pt>
                <c:pt idx="167">
                  <c:v>24.285</c:v>
                </c:pt>
                <c:pt idx="168">
                  <c:v>24.876000000000001</c:v>
                </c:pt>
                <c:pt idx="169">
                  <c:v>26.145</c:v>
                </c:pt>
                <c:pt idx="170">
                  <c:v>27.482049245716347</c:v>
                </c:pt>
                <c:pt idx="171">
                  <c:v>27.689567775104575</c:v>
                </c:pt>
                <c:pt idx="172">
                  <c:v>27.88958162627112</c:v>
                </c:pt>
                <c:pt idx="173">
                  <c:v>27.876043638165807</c:v>
                </c:pt>
                <c:pt idx="174">
                  <c:v>27.879886007226773</c:v>
                </c:pt>
                <c:pt idx="175">
                  <c:v>27.867379299064886</c:v>
                </c:pt>
                <c:pt idx="176">
                  <c:v>28.190391351354503</c:v>
                </c:pt>
                <c:pt idx="177">
                  <c:v>28.165511607603165</c:v>
                </c:pt>
                <c:pt idx="178">
                  <c:v>28.109436523991782</c:v>
                </c:pt>
                <c:pt idx="179">
                  <c:v>28.366686530039313</c:v>
                </c:pt>
                <c:pt idx="180">
                  <c:v>28.587666347188161</c:v>
                </c:pt>
                <c:pt idx="181">
                  <c:v>28.296791528582744</c:v>
                </c:pt>
                <c:pt idx="182">
                  <c:v>28.021204106479846</c:v>
                </c:pt>
                <c:pt idx="183">
                  <c:v>27.847000000000001</c:v>
                </c:pt>
                <c:pt idx="184">
                  <c:v>27.977293695400327</c:v>
                </c:pt>
                <c:pt idx="185">
                  <c:v>27.920190172845537</c:v>
                </c:pt>
                <c:pt idx="186">
                  <c:v>27.808125010060817</c:v>
                </c:pt>
                <c:pt idx="187">
                  <c:v>28.324980449704849</c:v>
                </c:pt>
                <c:pt idx="188">
                  <c:v>28.621524122857654</c:v>
                </c:pt>
                <c:pt idx="189">
                  <c:v>28.675354065201159</c:v>
                </c:pt>
                <c:pt idx="190">
                  <c:v>28.770977315157428</c:v>
                </c:pt>
                <c:pt idx="191">
                  <c:v>28.929009025822388</c:v>
                </c:pt>
                <c:pt idx="192">
                  <c:v>29.218680763103283</c:v>
                </c:pt>
                <c:pt idx="193">
                  <c:v>29.309015214281523</c:v>
                </c:pt>
                <c:pt idx="194">
                  <c:v>29.086628554377882</c:v>
                </c:pt>
                <c:pt idx="195">
                  <c:v>29.13</c:v>
                </c:pt>
                <c:pt idx="196">
                  <c:v>29.778143219340301</c:v>
                </c:pt>
                <c:pt idx="197">
                  <c:v>29.993032978613812</c:v>
                </c:pt>
                <c:pt idx="198">
                  <c:v>30.317383245098991</c:v>
                </c:pt>
                <c:pt idx="199">
                  <c:v>30.397184647338662</c:v>
                </c:pt>
                <c:pt idx="200">
                  <c:v>30.195752346579773</c:v>
                </c:pt>
                <c:pt idx="201">
                  <c:v>30.232322485724129</c:v>
                </c:pt>
                <c:pt idx="202">
                  <c:v>29.967501956171223</c:v>
                </c:pt>
                <c:pt idx="203">
                  <c:v>30.050105484103842</c:v>
                </c:pt>
                <c:pt idx="204">
                  <c:v>30.257481212845661</c:v>
                </c:pt>
                <c:pt idx="205">
                  <c:v>30.031902953817113</c:v>
                </c:pt>
                <c:pt idx="206">
                  <c:v>30.191368360295037</c:v>
                </c:pt>
                <c:pt idx="207">
                  <c:v>29.965845206495338</c:v>
                </c:pt>
                <c:pt idx="208">
                  <c:v>30.186132753159789</c:v>
                </c:pt>
                <c:pt idx="209">
                  <c:v>30.388814335293322</c:v>
                </c:pt>
                <c:pt idx="210">
                  <c:v>30.209701256147284</c:v>
                </c:pt>
                <c:pt idx="211">
                  <c:v>30.548595789141913</c:v>
                </c:pt>
                <c:pt idx="212">
                  <c:v>30.402492765567999</c:v>
                </c:pt>
                <c:pt idx="213">
                  <c:v>29.954376845337364</c:v>
                </c:pt>
                <c:pt idx="214">
                  <c:v>30.100290864757607</c:v>
                </c:pt>
                <c:pt idx="215">
                  <c:v>29.803000000000001</c:v>
                </c:pt>
                <c:pt idx="216">
                  <c:v>30.298695734727307</c:v>
                </c:pt>
                <c:pt idx="217">
                  <c:v>30.208928374127211</c:v>
                </c:pt>
                <c:pt idx="218">
                  <c:v>29.900884417453366</c:v>
                </c:pt>
                <c:pt idx="219">
                  <c:v>29.390665936587244</c:v>
                </c:pt>
                <c:pt idx="220">
                  <c:v>29.618360457839184</c:v>
                </c:pt>
                <c:pt idx="221">
                  <c:v>29.710768135921356</c:v>
                </c:pt>
                <c:pt idx="222">
                  <c:v>29.824999999999999</c:v>
                </c:pt>
                <c:pt idx="223">
                  <c:v>28.917000000000002</c:v>
                </c:pt>
                <c:pt idx="224">
                  <c:v>29.416</c:v>
                </c:pt>
                <c:pt idx="225">
                  <c:v>29.867000000000001</c:v>
                </c:pt>
                <c:pt idx="226">
                  <c:v>29.03</c:v>
                </c:pt>
                <c:pt idx="227">
                  <c:v>28.841000000000001</c:v>
                </c:pt>
                <c:pt idx="228">
                  <c:v>29.369</c:v>
                </c:pt>
                <c:pt idx="229">
                  <c:v>30.005948959925139</c:v>
                </c:pt>
                <c:pt idx="230">
                  <c:v>30.016578951452907</c:v>
                </c:pt>
                <c:pt idx="231">
                  <c:v>30.04794774697989</c:v>
                </c:pt>
                <c:pt idx="232">
                  <c:v>29.938738880636212</c:v>
                </c:pt>
                <c:pt idx="233">
                  <c:v>29.802662279520597</c:v>
                </c:pt>
                <c:pt idx="234">
                  <c:v>29.733295108675581</c:v>
                </c:pt>
                <c:pt idx="235">
                  <c:v>29.391190344598112</c:v>
                </c:pt>
                <c:pt idx="236">
                  <c:v>29.115561623180483</c:v>
                </c:pt>
                <c:pt idx="237">
                  <c:v>29.081074943482168</c:v>
                </c:pt>
                <c:pt idx="238">
                  <c:v>29.196727828865505</c:v>
                </c:pt>
                <c:pt idx="239">
                  <c:v>28.682387651452686</c:v>
                </c:pt>
                <c:pt idx="240">
                  <c:v>24.422999999999998</c:v>
                </c:pt>
                <c:pt idx="241">
                  <c:v>24.706</c:v>
                </c:pt>
                <c:pt idx="242">
                  <c:v>26.277000000000001</c:v>
                </c:pt>
                <c:pt idx="243">
                  <c:v>26.722999999999999</c:v>
                </c:pt>
                <c:pt idx="244">
                  <c:v>27.68</c:v>
                </c:pt>
                <c:pt idx="245">
                  <c:v>28.074878616171944</c:v>
                </c:pt>
                <c:pt idx="246">
                  <c:v>27.769982185726565</c:v>
                </c:pt>
                <c:pt idx="247">
                  <c:v>27.589863925356948</c:v>
                </c:pt>
                <c:pt idx="248">
                  <c:v>27.606741797397309</c:v>
                </c:pt>
                <c:pt idx="249">
                  <c:v>26.257000000000001</c:v>
                </c:pt>
                <c:pt idx="250">
                  <c:v>27.482253507767478</c:v>
                </c:pt>
                <c:pt idx="251">
                  <c:v>27.442053724998019</c:v>
                </c:pt>
                <c:pt idx="252">
                  <c:v>27.561006266959076</c:v>
                </c:pt>
                <c:pt idx="253">
                  <c:v>27.035899700215694</c:v>
                </c:pt>
                <c:pt idx="254">
                  <c:v>26.546329987013063</c:v>
                </c:pt>
                <c:pt idx="255">
                  <c:v>26.153080282292244</c:v>
                </c:pt>
                <c:pt idx="256">
                  <c:v>26.136450118276869</c:v>
                </c:pt>
                <c:pt idx="257">
                  <c:v>26.546524343338966</c:v>
                </c:pt>
                <c:pt idx="258">
                  <c:v>26.616485198785604</c:v>
                </c:pt>
                <c:pt idx="259">
                  <c:v>25.548596242657812</c:v>
                </c:pt>
                <c:pt idx="260">
                  <c:v>25.056000000000001</c:v>
                </c:pt>
                <c:pt idx="261">
                  <c:v>25.021999999999998</c:v>
                </c:pt>
                <c:pt idx="262">
                  <c:v>25.588000000000001</c:v>
                </c:pt>
                <c:pt idx="263">
                  <c:v>25.327999999999999</c:v>
                </c:pt>
                <c:pt idx="264">
                  <c:v>24.875330549672995</c:v>
                </c:pt>
                <c:pt idx="265">
                  <c:v>24.37079508722195</c:v>
                </c:pt>
                <c:pt idx="266">
                  <c:v>24.62522358053814</c:v>
                </c:pt>
                <c:pt idx="267">
                  <c:v>21.648</c:v>
                </c:pt>
                <c:pt idx="268">
                  <c:v>22.081</c:v>
                </c:pt>
                <c:pt idx="269">
                  <c:v>22.053000000000001</c:v>
                </c:pt>
                <c:pt idx="270">
                  <c:v>23.263999999999999</c:v>
                </c:pt>
                <c:pt idx="271">
                  <c:v>24.079523221009072</c:v>
                </c:pt>
                <c:pt idx="272">
                  <c:v>23.977175480289784</c:v>
                </c:pt>
                <c:pt idx="273">
                  <c:v>24.175286200956062</c:v>
                </c:pt>
                <c:pt idx="274">
                  <c:v>19.969000000000001</c:v>
                </c:pt>
                <c:pt idx="275">
                  <c:v>19.236000000000001</c:v>
                </c:pt>
                <c:pt idx="276">
                  <c:v>20.198</c:v>
                </c:pt>
                <c:pt idx="277">
                  <c:v>21.31</c:v>
                </c:pt>
                <c:pt idx="278">
                  <c:v>22.808284534970699</c:v>
                </c:pt>
                <c:pt idx="279">
                  <c:v>22.81278212068683</c:v>
                </c:pt>
                <c:pt idx="280">
                  <c:v>22.674144185473647</c:v>
                </c:pt>
                <c:pt idx="281">
                  <c:v>22.225194897423993</c:v>
                </c:pt>
                <c:pt idx="282">
                  <c:v>22.385970286103792</c:v>
                </c:pt>
                <c:pt idx="283">
                  <c:v>20.106000000000002</c:v>
                </c:pt>
                <c:pt idx="284">
                  <c:v>20.658999999999999</c:v>
                </c:pt>
                <c:pt idx="285">
                  <c:v>21.541647426783289</c:v>
                </c:pt>
                <c:pt idx="286">
                  <c:v>18.611000000000001</c:v>
                </c:pt>
                <c:pt idx="287">
                  <c:v>18.498999999999999</c:v>
                </c:pt>
                <c:pt idx="288">
                  <c:v>18.350999999999999</c:v>
                </c:pt>
                <c:pt idx="289">
                  <c:v>19.841000000000001</c:v>
                </c:pt>
                <c:pt idx="290">
                  <c:v>20.979134086275572</c:v>
                </c:pt>
                <c:pt idx="291">
                  <c:v>20.790086018782393</c:v>
                </c:pt>
                <c:pt idx="292">
                  <c:v>20.59671660520754</c:v>
                </c:pt>
                <c:pt idx="293">
                  <c:v>20.370749119123133</c:v>
                </c:pt>
                <c:pt idx="294">
                  <c:v>19.882000000000001</c:v>
                </c:pt>
                <c:pt idx="295">
                  <c:v>20.242999999999999</c:v>
                </c:pt>
                <c:pt idx="296">
                  <c:v>20.14</c:v>
                </c:pt>
                <c:pt idx="297">
                  <c:v>19.702000000000002</c:v>
                </c:pt>
                <c:pt idx="298">
                  <c:v>16.824000000000002</c:v>
                </c:pt>
                <c:pt idx="299">
                  <c:v>18.515000000000001</c:v>
                </c:pt>
                <c:pt idx="300">
                  <c:v>20.137</c:v>
                </c:pt>
                <c:pt idx="301">
                  <c:v>20.218806133491068</c:v>
                </c:pt>
                <c:pt idx="302">
                  <c:v>19.573897668606108</c:v>
                </c:pt>
                <c:pt idx="303">
                  <c:v>19.541889354744065</c:v>
                </c:pt>
                <c:pt idx="304">
                  <c:v>19.119604281811789</c:v>
                </c:pt>
                <c:pt idx="305">
                  <c:v>18.883836077481384</c:v>
                </c:pt>
                <c:pt idx="306">
                  <c:v>17.905000000000001</c:v>
                </c:pt>
                <c:pt idx="307">
                  <c:v>15.009</c:v>
                </c:pt>
                <c:pt idx="308">
                  <c:v>16.974</c:v>
                </c:pt>
                <c:pt idx="309">
                  <c:v>17.677444028768161</c:v>
                </c:pt>
                <c:pt idx="310">
                  <c:v>17.684508449549195</c:v>
                </c:pt>
                <c:pt idx="311">
                  <c:v>17.912970213178607</c:v>
                </c:pt>
                <c:pt idx="312">
                  <c:v>17.42039011742488</c:v>
                </c:pt>
                <c:pt idx="313">
                  <c:v>17.394379807199691</c:v>
                </c:pt>
                <c:pt idx="314">
                  <c:v>17.098452421208151</c:v>
                </c:pt>
                <c:pt idx="315">
                  <c:v>17.109310781222451</c:v>
                </c:pt>
                <c:pt idx="316">
                  <c:v>17.052077013345382</c:v>
                </c:pt>
                <c:pt idx="317">
                  <c:v>16.519732987268252</c:v>
                </c:pt>
                <c:pt idx="318">
                  <c:v>16.04531587829894</c:v>
                </c:pt>
                <c:pt idx="319">
                  <c:v>15.67447918216514</c:v>
                </c:pt>
                <c:pt idx="320">
                  <c:v>15.675584464862148</c:v>
                </c:pt>
                <c:pt idx="321">
                  <c:v>15.813065403042323</c:v>
                </c:pt>
                <c:pt idx="322">
                  <c:v>15.989402982991439</c:v>
                </c:pt>
                <c:pt idx="323">
                  <c:v>15.628954932194983</c:v>
                </c:pt>
                <c:pt idx="324">
                  <c:v>15.131223278039515</c:v>
                </c:pt>
                <c:pt idx="325">
                  <c:v>14.910870464973135</c:v>
                </c:pt>
                <c:pt idx="326">
                  <c:v>14.938921380578496</c:v>
                </c:pt>
                <c:pt idx="327">
                  <c:v>14.770264111342065</c:v>
                </c:pt>
                <c:pt idx="328">
                  <c:v>14.800948260047978</c:v>
                </c:pt>
                <c:pt idx="329">
                  <c:v>14.67445562204531</c:v>
                </c:pt>
                <c:pt idx="330">
                  <c:v>14.340976446165918</c:v>
                </c:pt>
                <c:pt idx="331">
                  <c:v>14.156862989608287</c:v>
                </c:pt>
                <c:pt idx="332">
                  <c:v>13.908253697772034</c:v>
                </c:pt>
                <c:pt idx="333">
                  <c:v>14.033911244405578</c:v>
                </c:pt>
                <c:pt idx="334">
                  <c:v>13.744068572886038</c:v>
                </c:pt>
                <c:pt idx="335">
                  <c:v>13.605</c:v>
                </c:pt>
                <c:pt idx="336">
                  <c:v>13.086</c:v>
                </c:pt>
                <c:pt idx="337">
                  <c:v>11.276</c:v>
                </c:pt>
                <c:pt idx="338">
                  <c:v>10.09</c:v>
                </c:pt>
                <c:pt idx="339">
                  <c:v>10.852</c:v>
                </c:pt>
                <c:pt idx="340">
                  <c:v>13.371</c:v>
                </c:pt>
                <c:pt idx="341">
                  <c:v>12.093</c:v>
                </c:pt>
                <c:pt idx="342">
                  <c:v>12.358000000000001</c:v>
                </c:pt>
                <c:pt idx="343">
                  <c:v>13.445685219435516</c:v>
                </c:pt>
                <c:pt idx="344">
                  <c:v>13.621595756127</c:v>
                </c:pt>
                <c:pt idx="345">
                  <c:v>13.919897820469853</c:v>
                </c:pt>
                <c:pt idx="346">
                  <c:v>13.677288050873859</c:v>
                </c:pt>
                <c:pt idx="347">
                  <c:v>13.186359305633003</c:v>
                </c:pt>
                <c:pt idx="348">
                  <c:v>12.412338886700542</c:v>
                </c:pt>
                <c:pt idx="349">
                  <c:v>12.41851850520314</c:v>
                </c:pt>
                <c:pt idx="350">
                  <c:v>12.799042246668876</c:v>
                </c:pt>
                <c:pt idx="351">
                  <c:v>12.794545858446446</c:v>
                </c:pt>
                <c:pt idx="352">
                  <c:v>12.926201668926629</c:v>
                </c:pt>
                <c:pt idx="353">
                  <c:v>13.143977298168435</c:v>
                </c:pt>
                <c:pt idx="354">
                  <c:v>13.291205843076536</c:v>
                </c:pt>
                <c:pt idx="355">
                  <c:v>13.389703231341326</c:v>
                </c:pt>
                <c:pt idx="356">
                  <c:v>12.968690472219041</c:v>
                </c:pt>
                <c:pt idx="357">
                  <c:v>12.983061211372851</c:v>
                </c:pt>
                <c:pt idx="358">
                  <c:v>11.489000000000001</c:v>
                </c:pt>
                <c:pt idx="359">
                  <c:v>11.15</c:v>
                </c:pt>
                <c:pt idx="360">
                  <c:v>11.41</c:v>
                </c:pt>
                <c:pt idx="361">
                  <c:v>11.959</c:v>
                </c:pt>
                <c:pt idx="362">
                  <c:v>10.956</c:v>
                </c:pt>
                <c:pt idx="363">
                  <c:v>10.917999999999999</c:v>
                </c:pt>
                <c:pt idx="364">
                  <c:v>11.489000000000001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4E-431F-9BB6-D56E81354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38696"/>
        <c:axId val="661039088"/>
      </c:areaChart>
      <c:barChart>
        <c:barDir val="col"/>
        <c:grouping val="clustered"/>
        <c:varyColors val="0"/>
        <c:ser>
          <c:idx val="3"/>
          <c:order val="0"/>
          <c:spPr>
            <a:ln w="25400">
              <a:noFill/>
            </a:ln>
          </c:spPr>
          <c:invertIfNegative val="0"/>
          <c:dPt>
            <c:idx val="3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34E-431F-9BB6-D56E813541CE}"/>
              </c:ext>
            </c:extLst>
          </c:dPt>
          <c:dPt>
            <c:idx val="5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F34E-431F-9BB6-D56E813541CE}"/>
              </c:ext>
            </c:extLst>
          </c:dPt>
          <c:dPt>
            <c:idx val="9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F34E-431F-9BB6-D56E813541CE}"/>
              </c:ext>
            </c:extLst>
          </c:dPt>
          <c:dPt>
            <c:idx val="1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F34E-431F-9BB6-D56E813541CE}"/>
              </c:ext>
            </c:extLst>
          </c:dPt>
          <c:dPt>
            <c:idx val="15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F34E-431F-9BB6-D56E813541CE}"/>
              </c:ext>
            </c:extLst>
          </c:dPt>
          <c:dPt>
            <c:idx val="18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F34E-431F-9BB6-D56E813541CE}"/>
              </c:ext>
            </c:extLst>
          </c:dPt>
          <c:dPt>
            <c:idx val="2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F34E-431F-9BB6-D56E813541CE}"/>
              </c:ext>
            </c:extLst>
          </c:dPt>
          <c:dPt>
            <c:idx val="24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F34E-431F-9BB6-D56E813541CE}"/>
              </c:ext>
            </c:extLst>
          </c:dPt>
          <c:dPt>
            <c:idx val="27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F34E-431F-9BB6-D56E813541CE}"/>
              </c:ext>
            </c:extLst>
          </c:dPt>
          <c:dPt>
            <c:idx val="30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F34E-431F-9BB6-D56E813541CE}"/>
              </c:ext>
            </c:extLst>
          </c:dPt>
          <c:dPt>
            <c:idx val="33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F34E-431F-9BB6-D56E813541CE}"/>
              </c:ext>
            </c:extLst>
          </c:dPt>
          <c:val>
            <c:numRef>
              <c:f>'Data 1'!$K$356:$K$720</c:f>
              <c:numCache>
                <c:formatCode>General</c:formatCode>
                <c:ptCount val="365"/>
                <c:pt idx="30">
                  <c:v>40</c:v>
                </c:pt>
                <c:pt idx="58">
                  <c:v>40</c:v>
                </c:pt>
                <c:pt idx="89">
                  <c:v>40</c:v>
                </c:pt>
                <c:pt idx="119">
                  <c:v>40</c:v>
                </c:pt>
                <c:pt idx="150">
                  <c:v>40</c:v>
                </c:pt>
                <c:pt idx="180">
                  <c:v>40</c:v>
                </c:pt>
                <c:pt idx="211">
                  <c:v>40</c:v>
                </c:pt>
                <c:pt idx="242">
                  <c:v>40</c:v>
                </c:pt>
                <c:pt idx="272">
                  <c:v>40</c:v>
                </c:pt>
                <c:pt idx="303">
                  <c:v>40</c:v>
                </c:pt>
                <c:pt idx="33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34E-431F-9BB6-D56E81354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038696"/>
        <c:axId val="661039088"/>
      </c:barChart>
      <c:catAx>
        <c:axId val="66103869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ES"/>
          </a:p>
        </c:txPr>
        <c:crossAx val="661039088"/>
        <c:crosses val="autoZero"/>
        <c:auto val="1"/>
        <c:lblAlgn val="ctr"/>
        <c:lblOffset val="25"/>
        <c:tickLblSkip val="1"/>
        <c:noMultiLvlLbl val="1"/>
      </c:catAx>
      <c:valAx>
        <c:axId val="66103908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ºC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661038696"/>
        <c:crosses val="autoZero"/>
        <c:crossBetween val="between"/>
      </c:valAx>
      <c:spPr>
        <a:noFill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10164</xdr:colOff>
      <xdr:row>1</xdr:row>
      <xdr:rowOff>157480</xdr:rowOff>
    </xdr:from>
    <xdr:to>
      <xdr:col>2</xdr:col>
      <xdr:colOff>895989</xdr:colOff>
      <xdr:row>2</xdr:row>
      <xdr:rowOff>167005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4" y="15748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10160</xdr:colOff>
      <xdr:row>3</xdr:row>
      <xdr:rowOff>29210</xdr:rowOff>
    </xdr:from>
    <xdr:to>
      <xdr:col>6</xdr:col>
      <xdr:colOff>1160</xdr:colOff>
      <xdr:row>3</xdr:row>
      <xdr:rowOff>29210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200660" y="486410"/>
          <a:ext cx="79996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19394</xdr:colOff>
      <xdr:row>6</xdr:row>
      <xdr:rowOff>432</xdr:rowOff>
    </xdr:from>
    <xdr:to>
      <xdr:col>2</xdr:col>
      <xdr:colOff>1063394</xdr:colOff>
      <xdr:row>35</xdr:row>
      <xdr:rowOff>7632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34" y="869112"/>
          <a:ext cx="1044000" cy="457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6</xdr:row>
      <xdr:rowOff>1905</xdr:rowOff>
    </xdr:from>
    <xdr:to>
      <xdr:col>4</xdr:col>
      <xdr:colOff>7223761</xdr:colOff>
      <xdr:row>20</xdr:row>
      <xdr:rowOff>152400</xdr:rowOff>
    </xdr:to>
    <xdr:graphicFrame macro="">
      <xdr:nvGraphicFramePr>
        <xdr:cNvPr id="2992176" name="Chart 1">
          <a:extLst>
            <a:ext uri="{FF2B5EF4-FFF2-40B4-BE49-F238E27FC236}">
              <a16:creationId xmlns:a16="http://schemas.microsoft.com/office/drawing/2014/main" id="{00000000-0008-0000-0900-000030A8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92177" name="Picture 2">
          <a:extLst>
            <a:ext uri="{FF2B5EF4-FFF2-40B4-BE49-F238E27FC236}">
              <a16:creationId xmlns:a16="http://schemas.microsoft.com/office/drawing/2014/main" id="{00000000-0008-0000-0900-000031A8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7044599</xdr:colOff>
      <xdr:row>3</xdr:row>
      <xdr:rowOff>28575</xdr:rowOff>
    </xdr:to>
    <xdr:sp macro="" textlink="">
      <xdr:nvSpPr>
        <xdr:cNvPr id="2992178" name="Line 3">
          <a:extLst>
            <a:ext uri="{FF2B5EF4-FFF2-40B4-BE49-F238E27FC236}">
              <a16:creationId xmlns:a16="http://schemas.microsoft.com/office/drawing/2014/main" id="{00000000-0008-0000-0900-000032A82D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6</xdr:row>
      <xdr:rowOff>60961</xdr:rowOff>
    </xdr:from>
    <xdr:to>
      <xdr:col>5</xdr:col>
      <xdr:colOff>51436</xdr:colOff>
      <xdr:row>20</xdr:row>
      <xdr:rowOff>160020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6</xdr:row>
      <xdr:rowOff>38100</xdr:rowOff>
    </xdr:from>
    <xdr:to>
      <xdr:col>4</xdr:col>
      <xdr:colOff>7078980</xdr:colOff>
      <xdr:row>23</xdr:row>
      <xdr:rowOff>123825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10</xdr:col>
      <xdr:colOff>224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1490"/>
          <a:ext cx="73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261936</xdr:colOff>
      <xdr:row>10</xdr:row>
      <xdr:rowOff>12009</xdr:rowOff>
    </xdr:from>
    <xdr:to>
      <xdr:col>9</xdr:col>
      <xdr:colOff>440530</xdr:colOff>
      <xdr:row>39</xdr:row>
      <xdr:rowOff>144752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8FBA38-8794-4930-979D-A59F49493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/>
        </a:blip>
        <a:stretch>
          <a:fillRect/>
        </a:stretch>
      </xdr:blipFill>
      <xdr:spPr>
        <a:xfrm>
          <a:off x="440530" y="1702697"/>
          <a:ext cx="6524625" cy="49666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7621</xdr:colOff>
      <xdr:row>6</xdr:row>
      <xdr:rowOff>55245</xdr:rowOff>
    </xdr:from>
    <xdr:to>
      <xdr:col>5</xdr:col>
      <xdr:colOff>1906</xdr:colOff>
      <xdr:row>21</xdr:row>
      <xdr:rowOff>38100</xdr:rowOff>
    </xdr:to>
    <xdr:graphicFrame macro="">
      <xdr:nvGraphicFramePr>
        <xdr:cNvPr id="2909261" name="GRAF1">
          <a:extLst>
            <a:ext uri="{FF2B5EF4-FFF2-40B4-BE49-F238E27FC236}">
              <a16:creationId xmlns:a16="http://schemas.microsoft.com/office/drawing/2014/main" id="{00000000-0008-0000-0D00-00004D64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09262" name="Picture 26">
          <a:extLst>
            <a:ext uri="{FF2B5EF4-FFF2-40B4-BE49-F238E27FC236}">
              <a16:creationId xmlns:a16="http://schemas.microsoft.com/office/drawing/2014/main" id="{00000000-0008-0000-0D00-00004E6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7035075</xdr:colOff>
      <xdr:row>3</xdr:row>
      <xdr:rowOff>28575</xdr:rowOff>
    </xdr:to>
    <xdr:sp macro="" textlink="">
      <xdr:nvSpPr>
        <xdr:cNvPr id="2909263" name="Line 27">
          <a:extLst>
            <a:ext uri="{FF2B5EF4-FFF2-40B4-BE49-F238E27FC236}">
              <a16:creationId xmlns:a16="http://schemas.microsoft.com/office/drawing/2014/main" id="{00000000-0008-0000-0D00-00004F642C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</xdr:colOff>
      <xdr:row>6</xdr:row>
      <xdr:rowOff>7620</xdr:rowOff>
    </xdr:from>
    <xdr:to>
      <xdr:col>4</xdr:col>
      <xdr:colOff>3558540</xdr:colOff>
      <xdr:row>21</xdr:row>
      <xdr:rowOff>121920</xdr:rowOff>
    </xdr:to>
    <xdr:graphicFrame macro="">
      <xdr:nvGraphicFramePr>
        <xdr:cNvPr id="2945214" name="GRAF1">
          <a:extLst>
            <a:ext uri="{FF2B5EF4-FFF2-40B4-BE49-F238E27FC236}">
              <a16:creationId xmlns:a16="http://schemas.microsoft.com/office/drawing/2014/main" id="{00000000-0008-0000-0E00-0000BEF0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3</xdr:row>
      <xdr:rowOff>32385</xdr:rowOff>
    </xdr:from>
    <xdr:to>
      <xdr:col>4</xdr:col>
      <xdr:colOff>7244625</xdr:colOff>
      <xdr:row>3</xdr:row>
      <xdr:rowOff>32385</xdr:rowOff>
    </xdr:to>
    <xdr:sp macro="" textlink="">
      <xdr:nvSpPr>
        <xdr:cNvPr id="2945215" name="Line 2">
          <a:extLst>
            <a:ext uri="{FF2B5EF4-FFF2-40B4-BE49-F238E27FC236}">
              <a16:creationId xmlns:a16="http://schemas.microsoft.com/office/drawing/2014/main" id="{00000000-0008-0000-0E00-0000BFF02C00}"/>
            </a:ext>
          </a:extLst>
        </xdr:cNvPr>
        <xdr:cNvSpPr>
          <a:spLocks noChangeShapeType="1"/>
        </xdr:cNvSpPr>
      </xdr:nvSpPr>
      <xdr:spPr bwMode="auto">
        <a:xfrm flipH="1">
          <a:off x="200025" y="49720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45216" name="Picture 3">
          <a:extLst>
            <a:ext uri="{FF2B5EF4-FFF2-40B4-BE49-F238E27FC236}">
              <a16:creationId xmlns:a16="http://schemas.microsoft.com/office/drawing/2014/main" id="{00000000-0008-0000-0E00-0000C0F0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3390901</xdr:colOff>
      <xdr:row>5</xdr:row>
      <xdr:rowOff>144780</xdr:rowOff>
    </xdr:from>
    <xdr:to>
      <xdr:col>4</xdr:col>
      <xdr:colOff>7239000</xdr:colOff>
      <xdr:row>21</xdr:row>
      <xdr:rowOff>131445</xdr:rowOff>
    </xdr:to>
    <xdr:graphicFrame macro="">
      <xdr:nvGraphicFramePr>
        <xdr:cNvPr id="2945217" name="Chart 4">
          <a:extLst>
            <a:ext uri="{FF2B5EF4-FFF2-40B4-BE49-F238E27FC236}">
              <a16:creationId xmlns:a16="http://schemas.microsoft.com/office/drawing/2014/main" id="{00000000-0008-0000-0E00-0000C1F0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3457303</xdr:colOff>
      <xdr:row>13</xdr:row>
      <xdr:rowOff>88445</xdr:rowOff>
    </xdr:from>
    <xdr:to>
      <xdr:col>4</xdr:col>
      <xdr:colOff>3743053</xdr:colOff>
      <xdr:row>14</xdr:row>
      <xdr:rowOff>78921</xdr:rowOff>
    </xdr:to>
    <xdr:sp macro="" textlink="">
      <xdr:nvSpPr>
        <xdr:cNvPr id="360453" name="Text Box 5">
          <a:extLst>
            <a:ext uri="{FF2B5EF4-FFF2-40B4-BE49-F238E27FC236}">
              <a16:creationId xmlns:a16="http://schemas.microsoft.com/office/drawing/2014/main" id="{00000000-0008-0000-0E00-000005800500}"/>
            </a:ext>
          </a:extLst>
        </xdr:cNvPr>
        <xdr:cNvSpPr txBox="1">
          <a:spLocks noChangeArrowheads="1"/>
        </xdr:cNvSpPr>
      </xdr:nvSpPr>
      <xdr:spPr bwMode="auto">
        <a:xfrm>
          <a:off x="5314678" y="2251981"/>
          <a:ext cx="285750" cy="15376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2018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3457303</xdr:colOff>
      <xdr:row>15</xdr:row>
      <xdr:rowOff>148317</xdr:rowOff>
    </xdr:from>
    <xdr:to>
      <xdr:col>4</xdr:col>
      <xdr:colOff>3743053</xdr:colOff>
      <xdr:row>16</xdr:row>
      <xdr:rowOff>138793</xdr:rowOff>
    </xdr:to>
    <xdr:sp macro="" textlink="">
      <xdr:nvSpPr>
        <xdr:cNvPr id="360454" name="Text Box 6">
          <a:extLst>
            <a:ext uri="{FF2B5EF4-FFF2-40B4-BE49-F238E27FC236}">
              <a16:creationId xmlns:a16="http://schemas.microsoft.com/office/drawing/2014/main" id="{00000000-0008-0000-0E00-000006800500}"/>
            </a:ext>
          </a:extLst>
        </xdr:cNvPr>
        <xdr:cNvSpPr txBox="1">
          <a:spLocks noChangeArrowheads="1"/>
        </xdr:cNvSpPr>
      </xdr:nvSpPr>
      <xdr:spPr bwMode="auto">
        <a:xfrm>
          <a:off x="5314678" y="2638424"/>
          <a:ext cx="285750" cy="1537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2017</a:t>
          </a: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3470910</xdr:colOff>
      <xdr:row>18</xdr:row>
      <xdr:rowOff>10887</xdr:rowOff>
    </xdr:from>
    <xdr:to>
      <xdr:col>4</xdr:col>
      <xdr:colOff>3756660</xdr:colOff>
      <xdr:row>19</xdr:row>
      <xdr:rowOff>1362</xdr:rowOff>
    </xdr:to>
    <xdr:sp macro="" textlink="">
      <xdr:nvSpPr>
        <xdr:cNvPr id="360455" name="Text Box 7">
          <a:extLst>
            <a:ext uri="{FF2B5EF4-FFF2-40B4-BE49-F238E27FC236}">
              <a16:creationId xmlns:a16="http://schemas.microsoft.com/office/drawing/2014/main" id="{00000000-0008-0000-0E00-000007800500}"/>
            </a:ext>
          </a:extLst>
        </xdr:cNvPr>
        <xdr:cNvSpPr txBox="1">
          <a:spLocks noChangeArrowheads="1"/>
        </xdr:cNvSpPr>
      </xdr:nvSpPr>
      <xdr:spPr bwMode="auto">
        <a:xfrm>
          <a:off x="5328285" y="2990851"/>
          <a:ext cx="285750" cy="15376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2016</a:t>
          </a: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3464107</xdr:colOff>
      <xdr:row>11</xdr:row>
      <xdr:rowOff>28576</xdr:rowOff>
    </xdr:from>
    <xdr:to>
      <xdr:col>4</xdr:col>
      <xdr:colOff>3749857</xdr:colOff>
      <xdr:row>12</xdr:row>
      <xdr:rowOff>19050</xdr:rowOff>
    </xdr:to>
    <xdr:sp macro="" textlink="">
      <xdr:nvSpPr>
        <xdr:cNvPr id="360457" name="Text Box 9">
          <a:extLst>
            <a:ext uri="{FF2B5EF4-FFF2-40B4-BE49-F238E27FC236}">
              <a16:creationId xmlns:a16="http://schemas.microsoft.com/office/drawing/2014/main" id="{00000000-0008-0000-0E00-000009800500}"/>
            </a:ext>
          </a:extLst>
        </xdr:cNvPr>
        <xdr:cNvSpPr txBox="1">
          <a:spLocks noChangeArrowheads="1"/>
        </xdr:cNvSpPr>
      </xdr:nvSpPr>
      <xdr:spPr bwMode="auto">
        <a:xfrm>
          <a:off x="5321482" y="1865540"/>
          <a:ext cx="285750" cy="1537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t>2019</a:t>
          </a:r>
        </a:p>
        <a:p>
          <a:pPr marL="0" indent="0"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3464105</xdr:colOff>
      <xdr:row>8</xdr:row>
      <xdr:rowOff>149133</xdr:rowOff>
    </xdr:from>
    <xdr:to>
      <xdr:col>4</xdr:col>
      <xdr:colOff>3781424</xdr:colOff>
      <xdr:row>9</xdr:row>
      <xdr:rowOff>142874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5321480" y="1501683"/>
          <a:ext cx="317319" cy="15566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2020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4</xdr:col>
      <xdr:colOff>4968240</xdr:colOff>
      <xdr:row>25</xdr:row>
      <xdr:rowOff>15240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6873240" y="409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0.44862</cdr:x>
      <cdr:y>0.16793</cdr:y>
    </cdr:from>
    <cdr:to>
      <cdr:x>0.93467</cdr:x>
      <cdr:y>0.22608</cdr:y>
    </cdr:to>
    <cdr:sp macro="" textlink="'Data 1'!$D$109">
      <cdr:nvSpPr>
        <cdr:cNvPr id="3614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4557" y="419075"/>
          <a:ext cx="1575925" cy="145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18288" rIns="27432" bIns="0" anchor="t" upright="1"/>
        <a:lstStyle xmlns:a="http://schemas.openxmlformats.org/drawingml/2006/main"/>
        <a:p xmlns:a="http://schemas.openxmlformats.org/drawingml/2006/main">
          <a:pPr marL="0" indent="0" algn="r" rtl="0">
            <a:defRPr sz="1000"/>
          </a:pPr>
          <a:fld id="{3FAE3C19-D181-45D5-BFBF-01E53DEBBF5C}" type="TxLink">
            <a:rPr lang="en-US" sz="6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r" rtl="0">
              <a:defRPr sz="1000"/>
            </a:pPr>
            <a:t>20 enero  (20-21h)</a:t>
          </a:fld>
          <a:endParaRPr lang="es-ES" sz="600" b="0" i="0" u="none" strike="noStrike">
            <a:solidFill>
              <a:srgbClr val="004563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0.44681</cdr:x>
      <cdr:y>0.22182</cdr:y>
    </cdr:from>
    <cdr:to>
      <cdr:x>0.93287</cdr:x>
      <cdr:y>0.27123</cdr:y>
    </cdr:to>
    <cdr:sp macro="" textlink="'Data 1'!$D$121">
      <cdr:nvSpPr>
        <cdr:cNvPr id="3614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688" y="553557"/>
          <a:ext cx="1575957" cy="123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18288" rIns="27432" bIns="0" anchor="t" upright="1"/>
        <a:lstStyle xmlns:a="http://schemas.openxmlformats.org/drawingml/2006/main"/>
        <a:p xmlns:a="http://schemas.openxmlformats.org/drawingml/2006/main">
          <a:pPr marL="0" indent="0" algn="r" rtl="0">
            <a:defRPr sz="1000"/>
          </a:pPr>
          <a:fld id="{0F8DD2E2-9A5F-4372-9B1D-AA1B2CD74566}" type="TxLink">
            <a:rPr lang="en-US" sz="6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r" rtl="0">
              <a:defRPr sz="1000"/>
            </a:pPr>
            <a:t>30 julio  (13-14h)</a:t>
          </a:fld>
          <a:endParaRPr lang="es-ES" sz="6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0.46818</cdr:x>
      <cdr:y>0.75207</cdr:y>
    </cdr:from>
    <cdr:to>
      <cdr:x>0.93174</cdr:x>
      <cdr:y>0.8157</cdr:y>
    </cdr:to>
    <cdr:sp macro="" textlink="'Data 1'!$D$105">
      <cdr:nvSpPr>
        <cdr:cNvPr id="361492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7971" y="1876832"/>
          <a:ext cx="1503005" cy="1587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F47476D8-90B1-4322-91F2-1F21ED1F9E91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17 febrero (20-21 h)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0.44607</cdr:x>
      <cdr:y>0.6546</cdr:y>
    </cdr:from>
    <cdr:to>
      <cdr:x>0.93212</cdr:x>
      <cdr:y>0.70925</cdr:y>
    </cdr:to>
    <cdr:sp macro="" textlink="'Data 1'!$D$118">
      <cdr:nvSpPr>
        <cdr:cNvPr id="361494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284" y="1633582"/>
          <a:ext cx="1575925" cy="136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259C71B8-F039-44C4-B04F-9ED61C6B5A82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r" rtl="0">
              <a:defRPr sz="1000"/>
            </a:pPr>
            <a:t>13 julio  (13-14h)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0.44089</cdr:x>
      <cdr:y>0.8067</cdr:y>
    </cdr:from>
    <cdr:to>
      <cdr:x>0.92719</cdr:x>
      <cdr:y>0.86726</cdr:y>
    </cdr:to>
    <cdr:sp macro="" textlink="'Data 1'!$D$117">
      <cdr:nvSpPr>
        <cdr:cNvPr id="361500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9494" y="2013158"/>
          <a:ext cx="1576736" cy="1511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48B2F5AA-D490-451F-997D-0CCE8CF3DB33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r" rtl="0">
              <a:defRPr sz="1000"/>
            </a:pPr>
            <a:t>6 septiembre (13-14 h)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0.46592</cdr:x>
      <cdr:y>0.60456</cdr:y>
    </cdr:from>
    <cdr:to>
      <cdr:x>0.92948</cdr:x>
      <cdr:y>0.66842</cdr:y>
    </cdr:to>
    <cdr:sp macro="" textlink="'Data 1'!$D$106">
      <cdr:nvSpPr>
        <cdr:cNvPr id="36150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0656" y="1508711"/>
          <a:ext cx="1503005" cy="15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51184D23-EFC5-4007-8ECC-250D187B0AF4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18 enero  (20-21h)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0.43806</cdr:x>
      <cdr:y>0.45836</cdr:y>
    </cdr:from>
    <cdr:to>
      <cdr:x>0.93347</cdr:x>
      <cdr:y>0.52198</cdr:y>
    </cdr:to>
    <cdr:sp macro="" textlink="'Data 1'!$D$107">
      <cdr:nvSpPr>
        <cdr:cNvPr id="36150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0339" y="1143861"/>
          <a:ext cx="1606272" cy="158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AED31226-7952-4A54-B876-93FA83697149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8 febrero (20-21 h)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0.44763</cdr:x>
      <cdr:y>0.51</cdr:y>
    </cdr:from>
    <cdr:to>
      <cdr:x>0.93369</cdr:x>
      <cdr:y>0.56593</cdr:y>
    </cdr:to>
    <cdr:sp macro="" textlink="'Data 1'!$D$119">
      <cdr:nvSpPr>
        <cdr:cNvPr id="361503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1361" y="1272730"/>
          <a:ext cx="1575957" cy="139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D3E618AC-C1ED-485D-870D-E7E2ACFBB245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r" rtl="0">
              <a:defRPr sz="1000"/>
            </a:pPr>
            <a:t>3 agosto (13-14 h)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0.44359</cdr:x>
      <cdr:y>0.31187</cdr:y>
    </cdr:from>
    <cdr:to>
      <cdr:x>0.93899</cdr:x>
      <cdr:y>0.37549</cdr:y>
    </cdr:to>
    <cdr:sp macro="" textlink="'Data 1'!$D$108">
      <cdr:nvSpPr>
        <cdr:cNvPr id="1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8244" y="778286"/>
          <a:ext cx="1606240" cy="158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fld id="{597F3C8F-F15D-407D-9DD1-A36C92C5B508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10 enero  (20-21h)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0.44451</cdr:x>
      <cdr:y>0.36478</cdr:y>
    </cdr:from>
    <cdr:to>
      <cdr:x>0.93056</cdr:x>
      <cdr:y>0.4207</cdr:y>
    </cdr:to>
    <cdr:sp macro="" textlink="'Data 1'!$D$120">
      <cdr:nvSpPr>
        <cdr:cNvPr id="13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1245" y="910326"/>
          <a:ext cx="1575925" cy="139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fld id="{A6BBC12B-64E4-49A6-8C04-9DFF49BAEF81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r" rtl="0">
              <a:defRPr sz="1000"/>
            </a:pPr>
            <a:t>24 julio  (13-14h)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0.12377</cdr:x>
      <cdr:y>0.61374</cdr:y>
    </cdr:from>
    <cdr:to>
      <cdr:x>0.52228</cdr:x>
      <cdr:y>0.67667</cdr:y>
    </cdr:to>
    <cdr:sp macro="" textlink="'Data 1'!$G$106">
      <cdr:nvSpPr>
        <cdr:cNvPr id="3624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701" y="1560455"/>
          <a:ext cx="1457590" cy="1600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618FD95-F574-468B-90A3-17A5470980BF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19 enero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0.12695</cdr:x>
      <cdr:y>0.66511</cdr:y>
    </cdr:from>
    <cdr:to>
      <cdr:x>0.71676</cdr:x>
      <cdr:y>0.70715</cdr:y>
    </cdr:to>
    <cdr:sp macro="" textlink="'Data 1'!$G$118">
      <cdr:nvSpPr>
        <cdr:cNvPr id="3625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332" y="1691060"/>
          <a:ext cx="2157289" cy="106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8AE15F8-2CE5-4479-82AC-5C62FE8D9228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julio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0.11938</cdr:x>
      <cdr:y>0.23249</cdr:y>
    </cdr:from>
    <cdr:to>
      <cdr:x>0.7092</cdr:x>
      <cdr:y>0.27453</cdr:y>
    </cdr:to>
    <cdr:sp macro="" textlink="'Data 1'!$G$121">
      <cdr:nvSpPr>
        <cdr:cNvPr id="3625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649" y="591121"/>
          <a:ext cx="2157325" cy="106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3628713C-F312-45CF-81E8-78372E0FACDF}" type="TxLink">
            <a:rPr lang="en-US" sz="6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30 julio</a:t>
          </a:fld>
          <a:endParaRPr lang="es-ES" sz="6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0.11721</cdr:x>
      <cdr:y>0.17666</cdr:y>
    </cdr:from>
    <cdr:to>
      <cdr:x>0.70703</cdr:x>
      <cdr:y>0.21846</cdr:y>
    </cdr:to>
    <cdr:sp macro="" textlink="'Data 1'!$G$109">
      <cdr:nvSpPr>
        <cdr:cNvPr id="3625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711" y="449171"/>
          <a:ext cx="2157325" cy="106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0756F599-C43C-4E02-810F-9C13C4D0A57D}" type="TxLink">
            <a:rPr lang="en-US" sz="6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21 enero</a:t>
          </a:fld>
          <a:endParaRPr lang="es-ES" sz="600" b="0" i="0" u="none" strike="noStrike">
            <a:solidFill>
              <a:srgbClr val="004563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0.12817</cdr:x>
      <cdr:y>0.80679</cdr:y>
    </cdr:from>
    <cdr:to>
      <cdr:x>0.71799</cdr:x>
      <cdr:y>0.84859</cdr:y>
    </cdr:to>
    <cdr:sp macro="" textlink="'Data 1'!$G$117">
      <cdr:nvSpPr>
        <cdr:cNvPr id="3625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797" y="2051291"/>
          <a:ext cx="2157325" cy="106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2474A1D-6194-43BD-998E-B77ADDDCF9B6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6 septiembre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0.12441</cdr:x>
      <cdr:y>0.75123</cdr:y>
    </cdr:from>
    <cdr:to>
      <cdr:x>0.68151</cdr:x>
      <cdr:y>0.80046</cdr:y>
    </cdr:to>
    <cdr:sp macro="" textlink="'Data 1'!$G$105">
      <cdr:nvSpPr>
        <cdr:cNvPr id="3625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041" y="1910043"/>
          <a:ext cx="2037648" cy="125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2221774-C8B4-4627-9B2E-9E0D5428BD66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18 febrero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0.12991</cdr:x>
      <cdr:y>0.52398</cdr:y>
    </cdr:from>
    <cdr:to>
      <cdr:x>0.71972</cdr:x>
      <cdr:y>0.56577</cdr:y>
    </cdr:to>
    <cdr:sp macro="" textlink="'Data 1'!$G$119">
      <cdr:nvSpPr>
        <cdr:cNvPr id="3625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159" y="1332250"/>
          <a:ext cx="2157288" cy="106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429E36B-27F4-48EE-A4DC-A62501777A5D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3 agosto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0.12653</cdr:x>
      <cdr:y>0.46938</cdr:y>
    </cdr:from>
    <cdr:to>
      <cdr:x>0.58259</cdr:x>
      <cdr:y>0.51379</cdr:y>
    </cdr:to>
    <cdr:sp macro="" textlink="'Data 1'!$G$107">
      <cdr:nvSpPr>
        <cdr:cNvPr id="3625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795" y="1193418"/>
          <a:ext cx="1668085" cy="112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6563BDA-A0B9-4EDB-9C49-39AA23023CA7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8 de febrero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0.13026</cdr:x>
      <cdr:y>0.32737</cdr:y>
    </cdr:from>
    <cdr:to>
      <cdr:x>0.58632</cdr:x>
      <cdr:y>0.37178</cdr:y>
    </cdr:to>
    <cdr:sp macro="" textlink="'Data 1'!$G$108">
      <cdr:nvSpPr>
        <cdr:cNvPr id="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438" y="832352"/>
          <a:ext cx="1668084" cy="112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353C093-7A89-4D81-9B4E-E15803583DDA}" type="TxLink">
            <a:rPr lang="en-US" sz="6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11 enero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0.12682</cdr:x>
      <cdr:y>0.3765</cdr:y>
    </cdr:from>
    <cdr:to>
      <cdr:x>0.71663</cdr:x>
      <cdr:y>0.41829</cdr:y>
    </cdr:to>
    <cdr:sp macro="" textlink="'Data 1'!$G$120">
      <cdr:nvSpPr>
        <cdr:cNvPr id="1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856" y="957261"/>
          <a:ext cx="2157288" cy="106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9E43814-AE91-4995-A3C6-73CB09945914}" type="TxLink">
            <a:rPr lang="en-US" sz="6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julio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</xdr:colOff>
      <xdr:row>5</xdr:row>
      <xdr:rowOff>137160</xdr:rowOff>
    </xdr:from>
    <xdr:to>
      <xdr:col>5</xdr:col>
      <xdr:colOff>1905</xdr:colOff>
      <xdr:row>20</xdr:row>
      <xdr:rowOff>140746</xdr:rowOff>
    </xdr:to>
    <xdr:graphicFrame macro="">
      <xdr:nvGraphicFramePr>
        <xdr:cNvPr id="1836492" name="GRAF1">
          <a:extLst>
            <a:ext uri="{FF2B5EF4-FFF2-40B4-BE49-F238E27FC236}">
              <a16:creationId xmlns:a16="http://schemas.microsoft.com/office/drawing/2014/main" id="{00000000-0008-0000-0F00-0000CC051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9524</xdr:colOff>
      <xdr:row>3</xdr:row>
      <xdr:rowOff>32385</xdr:rowOff>
    </xdr:from>
    <xdr:to>
      <xdr:col>4</xdr:col>
      <xdr:colOff>7044599</xdr:colOff>
      <xdr:row>3</xdr:row>
      <xdr:rowOff>32385</xdr:rowOff>
    </xdr:to>
    <xdr:sp macro="" textlink="">
      <xdr:nvSpPr>
        <xdr:cNvPr id="1836493" name="Line 2">
          <a:extLst>
            <a:ext uri="{FF2B5EF4-FFF2-40B4-BE49-F238E27FC236}">
              <a16:creationId xmlns:a16="http://schemas.microsoft.com/office/drawing/2014/main" id="{00000000-0008-0000-0F00-0000CD051C00}"/>
            </a:ext>
          </a:extLst>
        </xdr:cNvPr>
        <xdr:cNvSpPr>
          <a:spLocks noChangeShapeType="1"/>
        </xdr:cNvSpPr>
      </xdr:nvSpPr>
      <xdr:spPr bwMode="auto">
        <a:xfrm flipH="1">
          <a:off x="200024" y="49720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836494" name="Picture 3">
          <a:extLst>
            <a:ext uri="{FF2B5EF4-FFF2-40B4-BE49-F238E27FC236}">
              <a16:creationId xmlns:a16="http://schemas.microsoft.com/office/drawing/2014/main" id="{00000000-0008-0000-0F00-0000CE05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0.62598</cdr:x>
      <cdr:y>0.35842</cdr:y>
    </cdr:from>
    <cdr:to>
      <cdr:x>0.66383</cdr:x>
      <cdr:y>0.82657</cdr:y>
    </cdr:to>
    <cdr:sp macro="" textlink="'Data 1'!$E$315">
      <cdr:nvSpPr>
        <cdr:cNvPr id="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4116336" y="1284964"/>
          <a:ext cx="1123760" cy="274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7103FD6-1AAD-4CA9-B299-3846534EBA95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18 enero (19.50 h)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0.53591</cdr:x>
      <cdr:y>0.40367</cdr:y>
    </cdr:from>
    <cdr:to>
      <cdr:x>0.57377</cdr:x>
      <cdr:y>0.82344</cdr:y>
    </cdr:to>
    <cdr:sp macro="" textlink="'Data 1'!$E$314">
      <cdr:nvSpPr>
        <cdr:cNvPr id="3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400373" y="1364793"/>
          <a:ext cx="1025073" cy="267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49C45E0A-BFAB-4753-846F-D2AB7EEA2337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6 septiembre (13.32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0.44609</cdr:x>
      <cdr:y>0.40016</cdr:y>
    </cdr:from>
    <cdr:to>
      <cdr:x>0.48395</cdr:x>
      <cdr:y>0.82586</cdr:y>
    </cdr:to>
    <cdr:sp macro="" textlink="'Data 1'!$E$313">
      <cdr:nvSpPr>
        <cdr:cNvPr id="4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759694" y="1363462"/>
          <a:ext cx="1039554" cy="267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29597643-A46E-4942-B29F-D0FE59571049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4 febrero (19.56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0.36926</cdr:x>
      <cdr:y>0.38573</cdr:y>
    </cdr:from>
    <cdr:to>
      <cdr:x>0.40712</cdr:x>
      <cdr:y>0.81885</cdr:y>
    </cdr:to>
    <cdr:sp macro="" textlink="'Data 1'!$E$312">
      <cdr:nvSpPr>
        <cdr:cNvPr id="5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296086" y="1308431"/>
          <a:ext cx="1039671" cy="274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740A5E45-5486-4C2D-A105-27CE4879CC8B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4 febrero (20.18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0.28599</cdr:x>
      <cdr:y>0.37566</cdr:y>
    </cdr:from>
    <cdr:to>
      <cdr:x>0.32385</cdr:x>
      <cdr:y>0.80878</cdr:y>
    </cdr:to>
    <cdr:sp macro="" textlink="'Data 1'!$E$311">
      <cdr:nvSpPr>
        <cdr:cNvPr id="6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1560" y="1312692"/>
          <a:ext cx="1057673" cy="267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24003FC4-E08D-4467-8236-7893CA75B7C5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27 febrero (20.42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0.19339</cdr:x>
      <cdr:y>0.36805</cdr:y>
    </cdr:from>
    <cdr:to>
      <cdr:x>0.23124</cdr:x>
      <cdr:y>0.80171</cdr:y>
    </cdr:to>
    <cdr:sp macro="" textlink="'Data 1'!$E$310">
      <cdr:nvSpPr>
        <cdr:cNvPr id="8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967821" y="1294804"/>
          <a:ext cx="1058992" cy="2669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1A564180-881F-4F84-BE2A-AF6350D1AAA3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febrero (20.21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0.10939</cdr:x>
      <cdr:y>0.37139</cdr:y>
    </cdr:from>
    <cdr:to>
      <cdr:x>0.14725</cdr:x>
      <cdr:y>0.80451</cdr:y>
    </cdr:to>
    <cdr:sp macro="" textlink="'Data 1'!$E$309">
      <cdr:nvSpPr>
        <cdr:cNvPr id="9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76122" y="1302265"/>
          <a:ext cx="1057673" cy="267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8D333BF2-7351-46AD-B2FD-3D8A6F7DFB70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(20.06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0.88</cdr:x>
      <cdr:y>0.36997</cdr:y>
    </cdr:from>
    <cdr:to>
      <cdr:x>0.91785</cdr:x>
      <cdr:y>0.82324</cdr:y>
    </cdr:to>
    <cdr:sp macro="" textlink="'Data 1'!$E$318">
      <cdr:nvSpPr>
        <cdr:cNvPr id="10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976838" y="1294817"/>
          <a:ext cx="1088047" cy="274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93CD8197-BC2B-4EBA-BC50-7E749214B7CB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20 enero (20.22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0.71089</cdr:x>
      <cdr:y>0.35265</cdr:y>
    </cdr:from>
    <cdr:to>
      <cdr:x>0.74819</cdr:x>
      <cdr:y>0.82658</cdr:y>
    </cdr:to>
    <cdr:sp macro="" textlink="'Data 1'!$E$316">
      <cdr:nvSpPr>
        <cdr:cNvPr id="11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4723318" y="1280041"/>
          <a:ext cx="1137627" cy="270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A792C902-E8AF-475E-9820-82582C340301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8 febrero (20.24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0.78921</cdr:x>
      <cdr:y>0.36997</cdr:y>
    </cdr:from>
    <cdr:to>
      <cdr:x>0.82651</cdr:x>
      <cdr:y>0.82447</cdr:y>
    </cdr:to>
    <cdr:sp macro="" textlink="'Data 1'!$E$317">
      <cdr:nvSpPr>
        <cdr:cNvPr id="15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314770" y="1298288"/>
          <a:ext cx="1091000" cy="270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078B106D-B4D8-4127-AF5E-BCD07BB3685A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22 enero (20.08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83821</xdr:colOff>
      <xdr:row>6</xdr:row>
      <xdr:rowOff>22860</xdr:rowOff>
    </xdr:from>
    <xdr:to>
      <xdr:col>4</xdr:col>
      <xdr:colOff>7063740</xdr:colOff>
      <xdr:row>20</xdr:row>
      <xdr:rowOff>113347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5</xdr:row>
      <xdr:rowOff>129540</xdr:rowOff>
    </xdr:from>
    <xdr:to>
      <xdr:col>4</xdr:col>
      <xdr:colOff>7246620</xdr:colOff>
      <xdr:row>20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5</xdr:row>
      <xdr:rowOff>129540</xdr:rowOff>
    </xdr:from>
    <xdr:to>
      <xdr:col>5</xdr:col>
      <xdr:colOff>7620</xdr:colOff>
      <xdr:row>20</xdr:row>
      <xdr:rowOff>137160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4320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65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6</xdr:row>
      <xdr:rowOff>0</xdr:rowOff>
    </xdr:from>
    <xdr:to>
      <xdr:col>5</xdr:col>
      <xdr:colOff>0</xdr:colOff>
      <xdr:row>21</xdr:row>
      <xdr:rowOff>53340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5</xdr:col>
      <xdr:colOff>22860</xdr:colOff>
      <xdr:row>21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5</xdr:row>
      <xdr:rowOff>160020</xdr:rowOff>
    </xdr:from>
    <xdr:to>
      <xdr:col>5</xdr:col>
      <xdr:colOff>15240</xdr:colOff>
      <xdr:row>21</xdr:row>
      <xdr:rowOff>22860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7620</xdr:rowOff>
    </xdr:from>
    <xdr:to>
      <xdr:col>5</xdr:col>
      <xdr:colOff>22860</xdr:colOff>
      <xdr:row>21</xdr:row>
      <xdr:rowOff>30480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6</xdr:row>
      <xdr:rowOff>0</xdr:rowOff>
    </xdr:from>
    <xdr:to>
      <xdr:col>5</xdr:col>
      <xdr:colOff>15240</xdr:colOff>
      <xdr:row>21</xdr:row>
      <xdr:rowOff>36195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18</xdr:col>
      <xdr:colOff>323849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91490"/>
          <a:ext cx="734949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15241</xdr:colOff>
      <xdr:row>5</xdr:row>
      <xdr:rowOff>141922</xdr:rowOff>
    </xdr:from>
    <xdr:to>
      <xdr:col>4</xdr:col>
      <xdr:colOff>7239001</xdr:colOff>
      <xdr:row>21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3811</xdr:colOff>
      <xdr:row>1</xdr:row>
      <xdr:rowOff>154305</xdr:rowOff>
    </xdr:from>
    <xdr:to>
      <xdr:col>2</xdr:col>
      <xdr:colOff>891541</xdr:colOff>
      <xdr:row>2</xdr:row>
      <xdr:rowOff>163830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1" y="161925"/>
          <a:ext cx="88773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3808</xdr:colOff>
      <xdr:row>3</xdr:row>
      <xdr:rowOff>28574</xdr:rowOff>
    </xdr:from>
    <xdr:to>
      <xdr:col>5</xdr:col>
      <xdr:colOff>6688</xdr:colOff>
      <xdr:row>3</xdr:row>
      <xdr:rowOff>28574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94308" y="493394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6</xdr:row>
      <xdr:rowOff>7620</xdr:rowOff>
    </xdr:from>
    <xdr:to>
      <xdr:col>4</xdr:col>
      <xdr:colOff>7193280</xdr:colOff>
      <xdr:row>21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15</xdr:col>
      <xdr:colOff>364800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615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5</xdr:row>
      <xdr:rowOff>152400</xdr:rowOff>
    </xdr:from>
    <xdr:to>
      <xdr:col>5</xdr:col>
      <xdr:colOff>0</xdr:colOff>
      <xdr:row>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10</xdr:col>
      <xdr:colOff>576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190500</xdr:colOff>
      <xdr:row>1</xdr:row>
      <xdr:rowOff>154305</xdr:rowOff>
    </xdr:from>
    <xdr:to>
      <xdr:col>2</xdr:col>
      <xdr:colOff>742950</xdr:colOff>
      <xdr:row>2</xdr:row>
      <xdr:rowOff>163830</xdr:rowOff>
    </xdr:to>
    <xdr:pic>
      <xdr:nvPicPr>
        <xdr:cNvPr id="73500" name="Picture 8">
          <a:extLst>
            <a:ext uri="{FF2B5EF4-FFF2-40B4-BE49-F238E27FC236}">
              <a16:creationId xmlns:a16="http://schemas.microsoft.com/office/drawing/2014/main" id="{00000000-0008-0000-1D00-00001C1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190498</xdr:colOff>
      <xdr:row>3</xdr:row>
      <xdr:rowOff>19050</xdr:rowOff>
    </xdr:from>
    <xdr:to>
      <xdr:col>8</xdr:col>
      <xdr:colOff>2998</xdr:colOff>
      <xdr:row>3</xdr:row>
      <xdr:rowOff>19050</xdr:rowOff>
    </xdr:to>
    <xdr:sp macro="" textlink="">
      <xdr:nvSpPr>
        <xdr:cNvPr id="73501" name="Line 31">
          <a:extLst>
            <a:ext uri="{FF2B5EF4-FFF2-40B4-BE49-F238E27FC236}">
              <a16:creationId xmlns:a16="http://schemas.microsoft.com/office/drawing/2014/main" id="{00000000-0008-0000-1D00-00001D1F0100}"/>
            </a:ext>
          </a:extLst>
        </xdr:cNvPr>
        <xdr:cNvSpPr>
          <a:spLocks noChangeShapeType="1"/>
        </xdr:cNvSpPr>
      </xdr:nvSpPr>
      <xdr:spPr bwMode="auto">
        <a:xfrm flipH="1">
          <a:off x="200023" y="485775"/>
          <a:ext cx="64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15241</xdr:colOff>
      <xdr:row>1</xdr:row>
      <xdr:rowOff>160020</xdr:rowOff>
    </xdr:from>
    <xdr:to>
      <xdr:col>2</xdr:col>
      <xdr:colOff>108586</xdr:colOff>
      <xdr:row>2</xdr:row>
      <xdr:rowOff>169545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1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15239</xdr:colOff>
      <xdr:row>3</xdr:row>
      <xdr:rowOff>24765</xdr:rowOff>
    </xdr:from>
    <xdr:to>
      <xdr:col>13</xdr:col>
      <xdr:colOff>5714</xdr:colOff>
      <xdr:row>3</xdr:row>
      <xdr:rowOff>24765</xdr:rowOff>
    </xdr:to>
    <xdr:sp macro="" textlink="">
      <xdr:nvSpPr>
        <xdr:cNvPr id="3" name="Line 31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ShapeType="1"/>
        </xdr:cNvSpPr>
      </xdr:nvSpPr>
      <xdr:spPr bwMode="auto">
        <a:xfrm flipH="1">
          <a:off x="186689" y="491490"/>
          <a:ext cx="91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12</xdr:col>
      <xdr:colOff>2280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766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15241</xdr:colOff>
      <xdr:row>5</xdr:row>
      <xdr:rowOff>141922</xdr:rowOff>
    </xdr:from>
    <xdr:to>
      <xdr:col>4</xdr:col>
      <xdr:colOff>7239001</xdr:colOff>
      <xdr:row>21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114301</xdr:colOff>
      <xdr:row>6</xdr:row>
      <xdr:rowOff>123825</xdr:rowOff>
    </xdr:from>
    <xdr:to>
      <xdr:col>4</xdr:col>
      <xdr:colOff>6949441</xdr:colOff>
      <xdr:row>21</xdr:row>
      <xdr:rowOff>99060</xdr:rowOff>
    </xdr:to>
    <xdr:graphicFrame macro="">
      <xdr:nvGraphicFramePr>
        <xdr:cNvPr id="2642093" name="GRAF1">
          <a:extLst>
            <a:ext uri="{FF2B5EF4-FFF2-40B4-BE49-F238E27FC236}">
              <a16:creationId xmlns:a16="http://schemas.microsoft.com/office/drawing/2014/main" id="{00000000-0008-0000-0500-0000AD50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42094" name="Picture 121">
          <a:extLst>
            <a:ext uri="{FF2B5EF4-FFF2-40B4-BE49-F238E27FC236}">
              <a16:creationId xmlns:a16="http://schemas.microsoft.com/office/drawing/2014/main" id="{00000000-0008-0000-0500-0000AE50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2642095" name="Line 122">
          <a:extLst>
            <a:ext uri="{FF2B5EF4-FFF2-40B4-BE49-F238E27FC236}">
              <a16:creationId xmlns:a16="http://schemas.microsoft.com/office/drawing/2014/main" id="{00000000-0008-0000-0500-0000AF5028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9525</xdr:colOff>
      <xdr:row>6</xdr:row>
      <xdr:rowOff>9525</xdr:rowOff>
    </xdr:from>
    <xdr:to>
      <xdr:col>4</xdr:col>
      <xdr:colOff>3895725</xdr:colOff>
      <xdr:row>20</xdr:row>
      <xdr:rowOff>152400</xdr:rowOff>
    </xdr:to>
    <xdr:graphicFrame macro="">
      <xdr:nvGraphicFramePr>
        <xdr:cNvPr id="548833" name="GRAF1">
          <a:extLst>
            <a:ext uri="{FF2B5EF4-FFF2-40B4-BE49-F238E27FC236}">
              <a16:creationId xmlns:a16="http://schemas.microsoft.com/office/drawing/2014/main" id="{00000000-0008-0000-0600-0000E15F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48834" name="Picture 121">
          <a:extLst>
            <a:ext uri="{FF2B5EF4-FFF2-40B4-BE49-F238E27FC236}">
              <a16:creationId xmlns:a16="http://schemas.microsoft.com/office/drawing/2014/main" id="{00000000-0008-0000-0600-0000E25F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3895725</xdr:colOff>
      <xdr:row>3</xdr:row>
      <xdr:rowOff>28575</xdr:rowOff>
    </xdr:to>
    <xdr:sp macro="" textlink="">
      <xdr:nvSpPr>
        <xdr:cNvPr id="548835" name="Line 122">
          <a:extLst>
            <a:ext uri="{FF2B5EF4-FFF2-40B4-BE49-F238E27FC236}">
              <a16:creationId xmlns:a16="http://schemas.microsoft.com/office/drawing/2014/main" id="{00000000-0008-0000-0600-0000E35F08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2101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146685</xdr:rowOff>
    </xdr:from>
    <xdr:to>
      <xdr:col>5</xdr:col>
      <xdr:colOff>3811</xdr:colOff>
      <xdr:row>20</xdr:row>
      <xdr:rowOff>121920</xdr:rowOff>
    </xdr:to>
    <xdr:graphicFrame macro="">
      <xdr:nvGraphicFramePr>
        <xdr:cNvPr id="2553037" name="GRAF1">
          <a:extLst>
            <a:ext uri="{FF2B5EF4-FFF2-40B4-BE49-F238E27FC236}">
              <a16:creationId xmlns:a16="http://schemas.microsoft.com/office/drawing/2014/main" id="{00000000-0008-0000-0700-0000CDF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553038" name="Picture 122">
          <a:extLst>
            <a:ext uri="{FF2B5EF4-FFF2-40B4-BE49-F238E27FC236}">
              <a16:creationId xmlns:a16="http://schemas.microsoft.com/office/drawing/2014/main" id="{00000000-0008-0000-0700-0000CEF4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2553039" name="Line 123">
          <a:extLst>
            <a:ext uri="{FF2B5EF4-FFF2-40B4-BE49-F238E27FC236}">
              <a16:creationId xmlns:a16="http://schemas.microsoft.com/office/drawing/2014/main" id="{00000000-0008-0000-0700-0000CFF426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5171" name="Picture 114">
          <a:extLst>
            <a:ext uri="{FF2B5EF4-FFF2-40B4-BE49-F238E27FC236}">
              <a16:creationId xmlns:a16="http://schemas.microsoft.com/office/drawing/2014/main" id="{00000000-0008-0000-0800-00004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19</xdr:col>
      <xdr:colOff>317264</xdr:colOff>
      <xdr:row>3</xdr:row>
      <xdr:rowOff>28575</xdr:rowOff>
    </xdr:to>
    <xdr:sp macro="" textlink="">
      <xdr:nvSpPr>
        <xdr:cNvPr id="15172" name="Line 117">
          <a:extLst>
            <a:ext uri="{FF2B5EF4-FFF2-40B4-BE49-F238E27FC236}">
              <a16:creationId xmlns:a16="http://schemas.microsoft.com/office/drawing/2014/main" id="{00000000-0008-0000-0800-0000443B00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772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pageSetUpPr autoPageBreaks="0"/>
  </sheetPr>
  <dimension ref="B1:H35"/>
  <sheetViews>
    <sheetView showGridLines="0" showRowColHeaders="0" tabSelected="1" topLeftCell="A2" zoomScaleNormal="100" workbookViewId="0">
      <selection activeCell="F4" sqref="F4"/>
    </sheetView>
  </sheetViews>
  <sheetFormatPr baseColWidth="10" defaultColWidth="11.42578125" defaultRowHeight="12.75"/>
  <cols>
    <col min="1" max="1" width="0.140625" style="1" customWidth="1"/>
    <col min="2" max="2" width="2.5703125" style="1" customWidth="1"/>
    <col min="3" max="3" width="16.42578125" style="1" customWidth="1"/>
    <col min="4" max="4" width="4.5703125" style="1" customWidth="1"/>
    <col min="5" max="5" width="91.85546875" style="1" customWidth="1"/>
    <col min="6" max="6" width="3.85546875" style="1" customWidth="1"/>
    <col min="7" max="16384" width="11.42578125" style="1"/>
  </cols>
  <sheetData>
    <row r="1" spans="2:8" ht="0.6" hidden="1" customHeight="1"/>
    <row r="2" spans="2:8" ht="21" customHeight="1">
      <c r="C2" s="10"/>
      <c r="D2" s="10"/>
      <c r="F2" s="46" t="s">
        <v>30</v>
      </c>
    </row>
    <row r="3" spans="2:8" ht="15" customHeight="1">
      <c r="C3" s="10"/>
      <c r="D3" s="10"/>
      <c r="F3" s="8" t="s">
        <v>335</v>
      </c>
    </row>
    <row r="4" spans="2:8" s="2" customFormat="1" ht="20.25" customHeight="1">
      <c r="B4" s="3"/>
      <c r="C4" s="4" t="s">
        <v>197</v>
      </c>
      <c r="F4" s="316" t="s">
        <v>363</v>
      </c>
    </row>
    <row r="5" spans="2:8" s="2" customFormat="1" ht="8.25" customHeight="1">
      <c r="B5" s="3"/>
      <c r="C5" s="5"/>
    </row>
    <row r="6" spans="2:8" s="2" customFormat="1" ht="3" customHeight="1">
      <c r="B6" s="3"/>
      <c r="C6" s="5"/>
    </row>
    <row r="7" spans="2:8" s="2" customFormat="1" ht="7.5" customHeight="1">
      <c r="B7" s="3"/>
      <c r="C7" s="11"/>
      <c r="D7" s="87"/>
      <c r="E7" s="88"/>
      <c r="F7" s="317"/>
    </row>
    <row r="8" spans="2:8" s="2" customFormat="1" ht="12.75" customHeight="1">
      <c r="B8" s="3"/>
      <c r="C8" s="13"/>
      <c r="D8" s="87" t="s">
        <v>26</v>
      </c>
      <c r="E8" s="88" t="str">
        <f>'C1'!$C$7</f>
        <v>Evolución de la demanda eléctrica peninsular en b.c. en los últimos 10 años</v>
      </c>
      <c r="F8" s="318"/>
      <c r="G8" s="73"/>
      <c r="H8" s="73"/>
    </row>
    <row r="9" spans="2:8" s="2" customFormat="1" ht="12.75" customHeight="1">
      <c r="B9" s="3"/>
      <c r="C9" s="13"/>
      <c r="D9" s="87" t="s">
        <v>26</v>
      </c>
      <c r="E9" s="88" t="str">
        <f>'C2'!$C$7</f>
        <v>Variación anual de la demanda eléctrica peninsular y PIB</v>
      </c>
      <c r="F9" s="318"/>
      <c r="G9" s="73"/>
      <c r="H9" s="73"/>
    </row>
    <row r="10" spans="2:8" s="2" customFormat="1" ht="12.75" customHeight="1">
      <c r="B10" s="3"/>
      <c r="C10" s="13"/>
      <c r="D10" s="87" t="s">
        <v>26</v>
      </c>
      <c r="E10" s="88" t="str">
        <f>'C3'!$C$7</f>
        <v>Componentes de la variación anual de la demanda eléctrica peninsular</v>
      </c>
      <c r="F10" s="318"/>
      <c r="G10" s="73"/>
      <c r="H10" s="73"/>
    </row>
    <row r="11" spans="2:8" s="2" customFormat="1" ht="12.75" customHeight="1">
      <c r="B11" s="3"/>
      <c r="C11" s="13"/>
      <c r="D11" s="87" t="s">
        <v>26</v>
      </c>
      <c r="E11" s="88" t="str">
        <f>'C4'!$C$7</f>
        <v>Variación mensual de la demanda eléctrica peninsular corregida en 2020</v>
      </c>
      <c r="F11" s="318"/>
      <c r="G11" s="73"/>
      <c r="H11" s="73"/>
    </row>
    <row r="12" spans="2:8" s="2" customFormat="1" ht="12.75" customHeight="1">
      <c r="B12" s="3"/>
      <c r="C12" s="13"/>
      <c r="D12" s="87" t="s">
        <v>26</v>
      </c>
      <c r="E12" s="88" t="str">
        <f>'C5'!$C$7</f>
        <v xml:space="preserve">Evolución de la variación anual de la demanda eléctrica peninsular en b.c. </v>
      </c>
      <c r="F12" s="318"/>
      <c r="G12" s="73"/>
      <c r="H12" s="73"/>
    </row>
    <row r="13" spans="2:8" s="2" customFormat="1" ht="12.75" customHeight="1">
      <c r="B13" s="3"/>
      <c r="C13" s="13"/>
      <c r="D13" s="87" t="s">
        <v>26</v>
      </c>
      <c r="E13" s="88" t="str">
        <f>'C6'!$C$7</f>
        <v>Componentes de la variación de la demanda eléctrica mensual peninsular 2020</v>
      </c>
      <c r="F13" s="318"/>
      <c r="G13" s="73"/>
      <c r="H13" s="73"/>
    </row>
    <row r="14" spans="2:8" s="2" customFormat="1" ht="12.75" customHeight="1">
      <c r="B14" s="3"/>
      <c r="C14" s="13"/>
      <c r="D14" s="87" t="s">
        <v>26</v>
      </c>
      <c r="E14" s="88" t="str">
        <f>'C7'!$C$7</f>
        <v>Distribución mensual de la demanda eléctrica peninsular en b.c.</v>
      </c>
      <c r="F14" s="318"/>
      <c r="G14" s="73"/>
      <c r="H14" s="73"/>
    </row>
    <row r="15" spans="2:8" s="2" customFormat="1" ht="12.75" customHeight="1">
      <c r="B15" s="3"/>
      <c r="C15" s="13"/>
      <c r="D15" s="87" t="s">
        <v>26</v>
      </c>
      <c r="E15" s="88" t="str">
        <f>'C8'!$C$7</f>
        <v>Evolución mensual de la demanda de eléctrica peninsular en b.c.</v>
      </c>
      <c r="F15" s="318"/>
      <c r="G15" s="73"/>
      <c r="H15" s="73"/>
    </row>
    <row r="16" spans="2:8" s="2" customFormat="1" ht="12.75" customHeight="1">
      <c r="B16" s="3"/>
      <c r="C16" s="13"/>
      <c r="D16" s="87" t="s">
        <v>26</v>
      </c>
      <c r="E16" s="88" t="str">
        <f>'C9'!$C$7</f>
        <v>Evolución mensual de las temperaturas. Media mensual de las temperturas máximas</v>
      </c>
      <c r="F16" s="318"/>
      <c r="G16" s="73"/>
      <c r="H16" s="73"/>
    </row>
    <row r="17" spans="2:8" s="2" customFormat="1" ht="12.75" customHeight="1">
      <c r="B17" s="3"/>
      <c r="C17" s="13"/>
      <c r="D17" s="87" t="s">
        <v>26</v>
      </c>
      <c r="E17" s="88" t="str">
        <f>'C10'!$C$7</f>
        <v>Evolución de las temperaturas máximas diarias comparado con la media histórica</v>
      </c>
      <c r="F17" s="318"/>
      <c r="G17" s="73"/>
      <c r="H17" s="73"/>
    </row>
    <row r="18" spans="2:8" s="2" customFormat="1" ht="12.75" customHeight="1">
      <c r="B18" s="3"/>
      <c r="C18" s="13"/>
      <c r="D18" s="87" t="s">
        <v>26</v>
      </c>
      <c r="E18" s="88" t="str">
        <f>'C11'!$C$7</f>
        <v>Demanda eléctrica por por comunidades autónomas y variación respecto al año anterior</v>
      </c>
      <c r="F18" s="318"/>
      <c r="G18" s="73"/>
      <c r="H18" s="73"/>
    </row>
    <row r="19" spans="2:8" s="2" customFormat="1" ht="12.75" customHeight="1">
      <c r="B19" s="3"/>
      <c r="C19" s="13"/>
      <c r="D19" s="87" t="s">
        <v>26</v>
      </c>
      <c r="E19" s="88" t="str">
        <f>'C12'!$C$7</f>
        <v>Curvas de carga de los días de máxima demanda horaria peninsular</v>
      </c>
      <c r="F19" s="318"/>
      <c r="G19" s="73"/>
      <c r="H19" s="73"/>
    </row>
    <row r="20" spans="2:8" s="2" customFormat="1" ht="12.75" customHeight="1">
      <c r="B20" s="3"/>
      <c r="C20" s="13"/>
      <c r="D20" s="87" t="s">
        <v>26</v>
      </c>
      <c r="E20" s="88" t="str">
        <f>'C13'!$C$7</f>
        <v>Demanda máxima horaria y diaria peninsular</v>
      </c>
      <c r="F20" s="318"/>
      <c r="G20" s="73"/>
      <c r="H20" s="73"/>
    </row>
    <row r="21" spans="2:8" s="2" customFormat="1" ht="12.75" customHeight="1">
      <c r="B21" s="3"/>
      <c r="C21" s="13"/>
      <c r="D21" s="87" t="s">
        <v>26</v>
      </c>
      <c r="E21" s="88" t="str">
        <f>'C14'!$C$7</f>
        <v>Potencia máxima instantánea peninsular</v>
      </c>
      <c r="F21" s="318"/>
      <c r="G21" s="73"/>
      <c r="H21" s="73"/>
    </row>
    <row r="22" spans="2:8" s="2" customFormat="1" ht="12.75" customHeight="1">
      <c r="B22" s="3"/>
      <c r="C22" s="13"/>
      <c r="D22" s="87" t="s">
        <v>26</v>
      </c>
      <c r="E22" s="88" t="str">
        <f>'C15'!$C$7</f>
        <v>Máximos anuales de potencia instantánea peninsular</v>
      </c>
      <c r="F22" s="318"/>
      <c r="G22" s="73"/>
      <c r="H22" s="73"/>
    </row>
    <row r="23" spans="2:8" s="2" customFormat="1" ht="12.75" customHeight="1">
      <c r="B23" s="3"/>
      <c r="C23" s="13"/>
      <c r="D23" s="87" t="s">
        <v>26</v>
      </c>
      <c r="E23" s="88" t="str">
        <f>'C16'!$C$7</f>
        <v>Variación anual del IRE</v>
      </c>
      <c r="F23" s="318"/>
      <c r="G23" s="73"/>
      <c r="H23" s="73"/>
    </row>
    <row r="24" spans="2:8" s="2" customFormat="1" ht="12.75" customHeight="1">
      <c r="B24" s="3"/>
      <c r="C24" s="13"/>
      <c r="D24" s="87" t="s">
        <v>26</v>
      </c>
      <c r="E24" s="88" t="str">
        <f>'C17'!$C$7</f>
        <v>IRE: Descomposición de la variación en 2020</v>
      </c>
      <c r="F24" s="318"/>
      <c r="G24" s="73"/>
      <c r="H24" s="73"/>
    </row>
    <row r="25" spans="2:8" s="2" customFormat="1" ht="12.75" customHeight="1">
      <c r="B25" s="3"/>
      <c r="C25" s="13"/>
      <c r="D25" s="87" t="s">
        <v>26</v>
      </c>
      <c r="E25" s="88" t="str">
        <f>'C18'!$C$7</f>
        <v xml:space="preserve">Evolución mensual del IRE corregido </v>
      </c>
      <c r="F25" s="318"/>
      <c r="G25" s="73"/>
      <c r="H25" s="73"/>
    </row>
    <row r="26" spans="2:8" s="2" customFormat="1" ht="12.75" customHeight="1">
      <c r="B26" s="3"/>
      <c r="C26" s="13"/>
      <c r="D26" s="87" t="s">
        <v>26</v>
      </c>
      <c r="E26" s="88" t="str">
        <f>'C19'!$C$7</f>
        <v>Variación mensual del IRE corregido</v>
      </c>
      <c r="F26" s="318"/>
      <c r="G26" s="73"/>
      <c r="H26" s="73"/>
    </row>
    <row r="27" spans="2:8" s="2" customFormat="1" ht="12.75" customHeight="1">
      <c r="B27" s="3"/>
      <c r="C27" s="13"/>
      <c r="D27" s="87" t="s">
        <v>26</v>
      </c>
      <c r="E27" s="88" t="str">
        <f>'C20'!$C$7</f>
        <v>Descomposición de la máxima demanda eléctrica horaria 2020- 20 enero</v>
      </c>
      <c r="F27" s="318"/>
      <c r="G27" s="73"/>
      <c r="H27" s="73"/>
    </row>
    <row r="28" spans="2:8" s="2" customFormat="1" ht="12.75" customHeight="1">
      <c r="B28" s="3"/>
      <c r="C28" s="13"/>
      <c r="D28" s="87" t="s">
        <v>26</v>
      </c>
      <c r="E28" s="88" t="str">
        <f>'C21'!$C$7</f>
        <v>Descomposición de la máxima demanda eléctrica horaria de verano en 2020- 30 de julio</v>
      </c>
      <c r="F28" s="318"/>
      <c r="G28" s="73"/>
      <c r="H28" s="73"/>
    </row>
    <row r="29" spans="2:8" s="2" customFormat="1" ht="12.75" customHeight="1">
      <c r="B29" s="3"/>
      <c r="C29" s="13"/>
      <c r="D29" s="87" t="s">
        <v>26</v>
      </c>
      <c r="E29" s="88" t="str">
        <f>'C22'!$C$7</f>
        <v>Sistemas no peninsulares
Variación anual de la demanda eléctrica</v>
      </c>
      <c r="F29" s="318"/>
      <c r="G29" s="73"/>
      <c r="H29" s="73"/>
    </row>
    <row r="30" spans="2:8" s="2" customFormat="1" ht="12.75" customHeight="1">
      <c r="B30" s="3"/>
      <c r="C30" s="13"/>
      <c r="D30" s="87" t="s">
        <v>26</v>
      </c>
      <c r="E30" s="88" t="str">
        <f>'C23'!$C$7</f>
        <v>Sistemas no peninsulares
Distribución mensual de la demanda de eléctrica</v>
      </c>
      <c r="F30" s="318"/>
      <c r="G30" s="73"/>
      <c r="H30" s="73"/>
    </row>
    <row r="31" spans="2:8" s="2" customFormat="1" ht="12.75" customHeight="1">
      <c r="B31" s="3"/>
      <c r="C31" s="13"/>
      <c r="D31" s="87" t="s">
        <v>26</v>
      </c>
      <c r="E31" s="88" t="str">
        <f>'C24'!$C$7</f>
        <v>Sistemas no peninsulares
Distribución mensual de la demanda de eléctrica</v>
      </c>
      <c r="F31" s="318"/>
      <c r="G31" s="73"/>
      <c r="H31" s="73"/>
    </row>
    <row r="32" spans="2:8" s="2" customFormat="1" ht="12.75" customHeight="1">
      <c r="B32" s="3"/>
      <c r="C32" s="13"/>
      <c r="D32" s="87" t="s">
        <v>26</v>
      </c>
      <c r="E32" s="88" t="str">
        <f>'C25'!$C$7</f>
        <v>Demanda anual de la demanda eléctrica por sistemas</v>
      </c>
      <c r="F32" s="318"/>
      <c r="G32" s="73"/>
      <c r="H32" s="73"/>
    </row>
    <row r="33" spans="2:8" s="2" customFormat="1" ht="12.75" customHeight="1">
      <c r="B33" s="3"/>
      <c r="C33" s="13"/>
      <c r="D33" s="87" t="s">
        <v>26</v>
      </c>
      <c r="E33" s="88" t="str">
        <f>'C26'!$C$7</f>
        <v xml:space="preserve">Demanda mensual de eléctrica por sistemas </v>
      </c>
      <c r="F33" s="318"/>
      <c r="G33" s="73"/>
      <c r="H33" s="73"/>
    </row>
    <row r="34" spans="2:8" s="2" customFormat="1" ht="12.75" customHeight="1">
      <c r="B34" s="3"/>
      <c r="C34" s="13"/>
      <c r="D34" s="87" t="s">
        <v>26</v>
      </c>
      <c r="E34" s="88" t="str">
        <f>'C27'!$C$7</f>
        <v>Demanda eléctrica máxima horaria y diaria por sistemas</v>
      </c>
      <c r="F34" s="318"/>
      <c r="G34" s="73"/>
      <c r="H34" s="73"/>
    </row>
    <row r="35" spans="2:8" s="2" customFormat="1" ht="7.5" customHeight="1">
      <c r="B35" s="3"/>
      <c r="C35" s="13"/>
      <c r="D35" s="87"/>
      <c r="E35" s="88"/>
      <c r="F35" s="319"/>
      <c r="H35" s="73"/>
    </row>
  </sheetData>
  <phoneticPr fontId="0" type="noConversion"/>
  <hyperlinks>
    <hyperlink ref="E19" location="'C12'!A1" display="Curvas de carga de los días de demanda máxima horaria peninsular" xr:uid="{00000000-0004-0000-0000-000000000000}"/>
    <hyperlink ref="E14" location="'C7'!A1" display="Distribución mensual de la demanda de energía eléctrica peninsular en b.c." xr:uid="{00000000-0004-0000-0000-000001000000}"/>
    <hyperlink ref="E13" location="'C6'!A1" display="Componentes del crecimiento de la demanda peninsular mensual" xr:uid="{00000000-0004-0000-0000-000002000000}"/>
    <hyperlink ref="E12" location="'C5'!A1" display="Evolución del crecimiento anual de la demanda de energía eléctrica peninsular en b.c." xr:uid="{00000000-0004-0000-0000-000003000000}"/>
    <hyperlink ref="E20" location="'C13'!A1" display="Demanda máxima horaria y diaria peninsular" xr:uid="{00000000-0004-0000-0000-000004000000}"/>
    <hyperlink ref="E15" location="'C8'!A1" display="Evolución mensual de la demanda de energía eléctrica peninsular en b.c." xr:uid="{00000000-0004-0000-0000-000005000000}"/>
    <hyperlink ref="E21" location="'C14'!A1" display="Potencia máxima instantánea" xr:uid="{00000000-0004-0000-0000-000006000000}"/>
    <hyperlink ref="E8" location="'C1'!A1" display="Evolución de la demanda bc peninsular en los últimos 10 años" xr:uid="{00000000-0004-0000-0000-000007000000}"/>
    <hyperlink ref="E9" location="'C2'!A1" display="Variación anual de la demanda peninsular y PIB" xr:uid="{00000000-0004-0000-0000-000008000000}"/>
    <hyperlink ref="E10" location="'C3'!A1" display="Componentes de la variación anual de la demanda peninsular" xr:uid="{00000000-0004-0000-0000-000009000000}"/>
    <hyperlink ref="E11" location="'C4'!A1" display="Variación mensual de la demanda peninsular corregida" xr:uid="{00000000-0004-0000-0000-00000A000000}"/>
    <hyperlink ref="E16" location="'C9'!A1" display="Evolución mensual de las temperaturas máximas" xr:uid="{00000000-0004-0000-0000-00000B000000}"/>
    <hyperlink ref="E17" location="'C10'!A1" display="Evolución de las temperaturas comparado con la media histórica" xr:uid="{00000000-0004-0000-0000-00000C000000}"/>
    <hyperlink ref="E23" location="'C16'!A1" display="Evolución anual del IRE" xr:uid="{00000000-0004-0000-0000-00000D000000}"/>
    <hyperlink ref="E24" location="'C17'!A1" display="IRE Descomposición de la variación en 2015" xr:uid="{00000000-0004-0000-0000-00000E000000}"/>
    <hyperlink ref="E25" location="'C18'!A1" display="Evolución mensual del IRE corregido" xr:uid="{00000000-0004-0000-0000-00000F000000}"/>
    <hyperlink ref="E26" location="'C19'!A1" display="Tendencia evolución mensual del IRE corregido" xr:uid="{00000000-0004-0000-0000-000010000000}"/>
    <hyperlink ref="E18" location="'C11'!A1" display="Demanda por CCAA en 2015" xr:uid="{00000000-0004-0000-0000-000011000000}"/>
    <hyperlink ref="E22" location="'C15'!A1" display="Potencia máxima instantánea invierno - verano" xr:uid="{00000000-0004-0000-0000-000012000000}"/>
    <hyperlink ref="E27" location="'C20'!A1" display="Descomposición de la demanda máxima horaria del año" xr:uid="{00000000-0004-0000-0000-000013000000}"/>
    <hyperlink ref="E28" location="'C21'!A1" display="Descomposición de la demanda máxima horaria de verano" xr:uid="{00000000-0004-0000-0000-000014000000}"/>
    <hyperlink ref="E29" location="'C22'!A1" display="Demanda sistemas no peninsulares" xr:uid="{00000000-0004-0000-0000-000015000000}"/>
    <hyperlink ref="E32" location="'C25'!A1" display="Demanda anual de energía eléctrica por sistemas" xr:uid="{00000000-0004-0000-0000-000016000000}"/>
    <hyperlink ref="E33" location="'C26'!A1" display="Demanda mensual de energía eléctrica por sistemas" xr:uid="{00000000-0004-0000-0000-000017000000}"/>
    <hyperlink ref="E34" location="'C27'!A1" display="Demanda máxima horaria y diaria por sistemas" xr:uid="{00000000-0004-0000-0000-000018000000}"/>
    <hyperlink ref="E30" location="'C23'!A1" display="Demanda en los sistemas no peninsulares" xr:uid="{00000000-0004-0000-0000-000019000000}"/>
    <hyperlink ref="E31" location="'C24'!A1" display="Demanda en los sistemas no peninsulares" xr:uid="{00000000-0004-0000-0000-00001A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/>
  <dimension ref="C1:G28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105.5703125" style="1" customWidth="1"/>
    <col min="6" max="6" width="58.85546875" style="1" customWidth="1"/>
    <col min="7" max="16384" width="11.42578125" style="1"/>
  </cols>
  <sheetData>
    <row r="1" spans="3:7" ht="0.6" customHeight="1"/>
    <row r="2" spans="3:7" ht="21" customHeight="1">
      <c r="E2" s="46" t="s">
        <v>30</v>
      </c>
      <c r="F2" s="46"/>
    </row>
    <row r="3" spans="3:7" ht="15" customHeight="1">
      <c r="E3" s="75" t="s">
        <v>335</v>
      </c>
      <c r="F3" s="8"/>
    </row>
    <row r="4" spans="3:7" s="2" customFormat="1" ht="20.100000000000001" customHeight="1">
      <c r="C4" s="4" t="str">
        <f>Indice!C4</f>
        <v>Demanda de energía eléctrica</v>
      </c>
      <c r="D4" s="4"/>
    </row>
    <row r="5" spans="3:7" s="2" customFormat="1" ht="12.6" customHeight="1">
      <c r="C5" s="3"/>
      <c r="D5" s="5"/>
    </row>
    <row r="6" spans="3:7" s="2" customFormat="1" ht="13.5" customHeight="1">
      <c r="C6" s="3"/>
      <c r="D6" s="6"/>
      <c r="E6" s="7"/>
      <c r="F6" s="7"/>
    </row>
    <row r="7" spans="3:7" s="2" customFormat="1" ht="12.75" customHeight="1">
      <c r="C7" s="400" t="s">
        <v>278</v>
      </c>
      <c r="E7" s="89"/>
      <c r="F7" s="9"/>
    </row>
    <row r="8" spans="3:7" s="2" customFormat="1" ht="12.75" customHeight="1">
      <c r="C8" s="400"/>
      <c r="E8" s="89"/>
      <c r="F8" s="9"/>
    </row>
    <row r="9" spans="3:7" s="2" customFormat="1" ht="12.75" customHeight="1">
      <c r="C9" s="400"/>
      <c r="E9" s="89"/>
      <c r="F9" s="9"/>
    </row>
    <row r="10" spans="3:7" s="2" customFormat="1" ht="12.75" customHeight="1">
      <c r="C10" s="400" t="s">
        <v>244</v>
      </c>
      <c r="E10" s="89"/>
      <c r="F10" s="9"/>
    </row>
    <row r="11" spans="3:7" s="2" customFormat="1" ht="12.75" customHeight="1">
      <c r="C11" s="400"/>
      <c r="E11" s="89"/>
      <c r="F11" s="7"/>
      <c r="G11" s="77"/>
    </row>
    <row r="12" spans="3:7" s="2" customFormat="1" ht="12.75" customHeight="1">
      <c r="C12" s="400"/>
      <c r="D12" s="32"/>
      <c r="E12" s="89"/>
      <c r="F12" s="7"/>
    </row>
    <row r="13" spans="3:7" s="2" customFormat="1" ht="12.75" customHeight="1">
      <c r="C13" s="3"/>
      <c r="D13" s="6"/>
      <c r="E13" s="89"/>
      <c r="F13" s="7"/>
    </row>
    <row r="14" spans="3:7" s="2" customFormat="1" ht="12.75" customHeight="1">
      <c r="C14" s="3"/>
      <c r="D14" s="6"/>
      <c r="E14" s="89"/>
      <c r="F14" s="7"/>
    </row>
    <row r="15" spans="3:7" s="2" customFormat="1" ht="12.75" customHeight="1">
      <c r="C15" s="3"/>
      <c r="D15" s="6"/>
      <c r="E15" s="89"/>
      <c r="F15" s="7"/>
    </row>
    <row r="16" spans="3:7" s="2" customFormat="1" ht="12.75" customHeight="1">
      <c r="C16" s="3"/>
      <c r="D16" s="6"/>
      <c r="E16" s="89"/>
      <c r="F16" s="7"/>
    </row>
    <row r="17" spans="3:6" s="2" customFormat="1" ht="12.75" customHeight="1">
      <c r="C17" s="3"/>
      <c r="D17" s="6"/>
      <c r="E17" s="89"/>
      <c r="F17" s="7"/>
    </row>
    <row r="18" spans="3:6" s="2" customFormat="1" ht="12.75" customHeight="1">
      <c r="C18" s="3"/>
      <c r="D18" s="6"/>
      <c r="E18" s="89"/>
      <c r="F18" s="7"/>
    </row>
    <row r="19" spans="3:6" s="2" customFormat="1" ht="12.75" customHeight="1">
      <c r="C19" s="3"/>
      <c r="D19" s="6"/>
      <c r="E19" s="89"/>
      <c r="F19" s="7"/>
    </row>
    <row r="20" spans="3:6" s="2" customFormat="1" ht="12.75" customHeight="1">
      <c r="C20" s="3"/>
      <c r="D20" s="6"/>
      <c r="E20" s="89"/>
      <c r="F20" s="7"/>
    </row>
    <row r="21" spans="3:6" s="2" customFormat="1" ht="12.75" customHeight="1">
      <c r="C21" s="3"/>
      <c r="D21" s="6"/>
      <c r="E21" s="89"/>
      <c r="F21" s="7"/>
    </row>
    <row r="23" spans="3:6" ht="14.1" customHeight="1"/>
    <row r="24" spans="3:6" ht="14.1" customHeight="1"/>
    <row r="25" spans="3:6" ht="14.1" customHeight="1"/>
    <row r="28" spans="3:6" ht="9" customHeight="1"/>
  </sheetData>
  <mergeCells count="2">
    <mergeCell ref="C7:C9"/>
    <mergeCell ref="C10:C12"/>
  </mergeCells>
  <phoneticPr fontId="0" type="noConversion"/>
  <hyperlinks>
    <hyperlink ref="C4" location="Indice!A1" display="Indice!A1" xr:uid="{00000000-0004-0000-0900-000000000000}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C1:E23"/>
  <sheetViews>
    <sheetView showGridLines="0" showRowColHeaders="0" topLeftCell="A2" workbookViewId="0">
      <selection activeCell="E34" sqref="E34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5" t="s">
        <v>335</v>
      </c>
    </row>
    <row r="4" spans="3:5" ht="20.100000000000001" customHeight="1">
      <c r="C4" s="4" t="str">
        <f>Indice!C4</f>
        <v>Demanda de energía eléctrica</v>
      </c>
    </row>
    <row r="5" spans="3:5" ht="12.6" customHeight="1"/>
    <row r="6" spans="3:5">
      <c r="E6" s="400" t="s">
        <v>256</v>
      </c>
    </row>
    <row r="7" spans="3:5" ht="12.75" customHeight="1">
      <c r="C7" s="400" t="s">
        <v>253</v>
      </c>
      <c r="E7" s="400"/>
    </row>
    <row r="8" spans="3:5">
      <c r="C8" s="400"/>
      <c r="E8" s="400"/>
    </row>
    <row r="9" spans="3:5">
      <c r="C9" s="400"/>
      <c r="E9" s="89"/>
    </row>
    <row r="10" spans="3:5">
      <c r="C10" s="400"/>
      <c r="E10" s="89"/>
    </row>
    <row r="11" spans="3:5">
      <c r="C11" s="330"/>
      <c r="E11" s="89"/>
    </row>
    <row r="12" spans="3:5">
      <c r="E12" s="89"/>
    </row>
    <row r="13" spans="3:5">
      <c r="E13" s="89"/>
    </row>
    <row r="14" spans="3:5">
      <c r="E14" s="89"/>
    </row>
    <row r="15" spans="3:5">
      <c r="E15" s="89"/>
    </row>
    <row r="16" spans="3:5">
      <c r="E16" s="89"/>
    </row>
    <row r="17" spans="5:5">
      <c r="E17" s="89"/>
    </row>
    <row r="18" spans="5:5">
      <c r="E18" s="89"/>
    </row>
    <row r="19" spans="5:5">
      <c r="E19" s="89"/>
    </row>
    <row r="20" spans="5:5">
      <c r="E20" s="89"/>
    </row>
    <row r="21" spans="5:5">
      <c r="E21" s="89"/>
    </row>
    <row r="23" spans="5:5">
      <c r="E23" s="313" t="s">
        <v>254</v>
      </c>
    </row>
  </sheetData>
  <mergeCells count="2">
    <mergeCell ref="E6:E8"/>
    <mergeCell ref="C7:C10"/>
  </mergeCells>
  <hyperlinks>
    <hyperlink ref="C4" location="Indice!A1" display="Indice!A1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/>
  <dimension ref="C1:E26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5" t="s">
        <v>335</v>
      </c>
    </row>
    <row r="4" spans="3:5" ht="20.100000000000001" customHeight="1">
      <c r="C4" s="4" t="str">
        <f>Indice!C4</f>
        <v>Demanda de energía eléctrica</v>
      </c>
    </row>
    <row r="5" spans="3:5" ht="12.6" customHeight="1"/>
    <row r="6" spans="3:5">
      <c r="E6" s="400"/>
    </row>
    <row r="7" spans="3:5" ht="12.75" customHeight="1">
      <c r="C7" s="400" t="s">
        <v>279</v>
      </c>
      <c r="E7" s="400"/>
    </row>
    <row r="8" spans="3:5">
      <c r="C8" s="400"/>
      <c r="E8" s="400"/>
    </row>
    <row r="9" spans="3:5">
      <c r="C9" s="400"/>
      <c r="E9" s="89"/>
    </row>
    <row r="10" spans="3:5">
      <c r="C10" s="400"/>
      <c r="E10" s="89"/>
    </row>
    <row r="11" spans="3:5">
      <c r="C11" s="400"/>
      <c r="E11" s="89"/>
    </row>
    <row r="12" spans="3:5">
      <c r="E12" s="89"/>
    </row>
    <row r="13" spans="3:5">
      <c r="E13" s="89"/>
    </row>
    <row r="14" spans="3:5">
      <c r="E14" s="89"/>
    </row>
    <row r="15" spans="3:5">
      <c r="E15" s="89"/>
    </row>
    <row r="16" spans="3:5">
      <c r="E16" s="89"/>
    </row>
    <row r="17" spans="5:5">
      <c r="E17" s="89"/>
    </row>
    <row r="18" spans="5:5">
      <c r="E18" s="89"/>
    </row>
    <row r="19" spans="5:5">
      <c r="E19" s="89"/>
    </row>
    <row r="20" spans="5:5">
      <c r="E20" s="89"/>
    </row>
    <row r="21" spans="5:5">
      <c r="E21" s="89"/>
    </row>
    <row r="22" spans="5:5">
      <c r="E22" s="89"/>
    </row>
    <row r="23" spans="5:5">
      <c r="E23" s="89"/>
    </row>
    <row r="25" spans="5:5">
      <c r="E25" s="313" t="s">
        <v>254</v>
      </c>
    </row>
    <row r="26" spans="5:5">
      <c r="E26" s="328" t="s">
        <v>280</v>
      </c>
    </row>
  </sheetData>
  <mergeCells count="2">
    <mergeCell ref="E6:E8"/>
    <mergeCell ref="C7:C11"/>
  </mergeCells>
  <hyperlinks>
    <hyperlink ref="C4" location="Indice!A1" display="Indice!A1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/>
  <dimension ref="C1:T33"/>
  <sheetViews>
    <sheetView showGridLines="0" showRowColHeaders="0" topLeftCell="A8" zoomScale="80" zoomScaleNormal="80" workbookViewId="0">
      <selection activeCell="S12" sqref="S12:S30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22.5703125" customWidth="1"/>
    <col min="7" max="7" width="13.42578125" customWidth="1"/>
    <col min="11" max="11" width="16.85546875" customWidth="1"/>
    <col min="12" max="13" width="9.42578125" customWidth="1"/>
  </cols>
  <sheetData>
    <row r="1" spans="3:20" ht="0.6" customHeight="1"/>
    <row r="2" spans="3:20" ht="21" customHeight="1">
      <c r="E2" s="46"/>
      <c r="J2" s="46" t="s">
        <v>30</v>
      </c>
    </row>
    <row r="3" spans="3:20" ht="15" customHeight="1">
      <c r="E3" s="75"/>
      <c r="J3" s="90" t="s">
        <v>335</v>
      </c>
    </row>
    <row r="4" spans="3:20" ht="20.100000000000001" customHeight="1">
      <c r="C4" s="4" t="str">
        <f>Indice!C4</f>
        <v>Demanda de energía eléctrica</v>
      </c>
    </row>
    <row r="5" spans="3:20" ht="12.6" customHeight="1"/>
    <row r="7" spans="3:20" ht="12.75" customHeight="1">
      <c r="C7" s="400" t="s">
        <v>281</v>
      </c>
    </row>
    <row r="8" spans="3:20">
      <c r="C8" s="400"/>
    </row>
    <row r="9" spans="3:20">
      <c r="C9" s="400"/>
    </row>
    <row r="10" spans="3:20">
      <c r="C10" s="400"/>
    </row>
    <row r="11" spans="3:20">
      <c r="K11" s="112" t="s">
        <v>202</v>
      </c>
      <c r="L11" s="113" t="s">
        <v>182</v>
      </c>
      <c r="M11" s="113" t="s">
        <v>183</v>
      </c>
      <c r="S11" t="s">
        <v>270</v>
      </c>
      <c r="T11" t="s">
        <v>269</v>
      </c>
    </row>
    <row r="12" spans="3:20">
      <c r="K12" s="109" t="s">
        <v>165</v>
      </c>
      <c r="L12" s="110">
        <f>+R12</f>
        <v>-2.015567447479838</v>
      </c>
      <c r="M12" s="111">
        <f>S12</f>
        <v>39067.081274999997</v>
      </c>
      <c r="Q12" t="s">
        <v>165</v>
      </c>
      <c r="R12" s="312">
        <v>-2.015567447479838</v>
      </c>
      <c r="S12" s="60">
        <v>39067.081274999997</v>
      </c>
    </row>
    <row r="13" spans="3:20" ht="12.75" customHeight="1">
      <c r="K13" s="109" t="s">
        <v>166</v>
      </c>
      <c r="L13" s="110">
        <f t="shared" ref="L13:L30" si="0">+R13</f>
        <v>-6.475555329256788</v>
      </c>
      <c r="M13" s="111">
        <f t="shared" ref="M13:M30" si="1">S13</f>
        <v>10108.887024</v>
      </c>
      <c r="Q13" t="s">
        <v>166</v>
      </c>
      <c r="R13" s="312">
        <v>-6.475555329256788</v>
      </c>
      <c r="S13" s="60">
        <v>10108.887024</v>
      </c>
    </row>
    <row r="14" spans="3:20" ht="12.75" customHeight="1">
      <c r="K14" s="109" t="s">
        <v>167</v>
      </c>
      <c r="L14" s="110">
        <f t="shared" si="0"/>
        <v>-7.0836736073857764</v>
      </c>
      <c r="M14" s="111">
        <f t="shared" si="1"/>
        <v>8727.7192620000005</v>
      </c>
      <c r="Q14" t="s">
        <v>167</v>
      </c>
      <c r="R14" s="312">
        <v>-7.0836736073857764</v>
      </c>
      <c r="S14" s="60">
        <v>8727.7192620000005</v>
      </c>
    </row>
    <row r="15" spans="3:20" ht="12.75" customHeight="1">
      <c r="K15" s="109" t="s">
        <v>168</v>
      </c>
      <c r="L15" s="110">
        <f>+R15</f>
        <v>-19.193376116744719</v>
      </c>
      <c r="M15" s="111">
        <f t="shared" si="1"/>
        <v>4941.50749</v>
      </c>
      <c r="Q15" t="s">
        <v>168</v>
      </c>
      <c r="R15" s="312">
        <v>-19.193376116744719</v>
      </c>
      <c r="S15" s="60">
        <v>4941.50749</v>
      </c>
    </row>
    <row r="16" spans="3:20" ht="12.75" customHeight="1">
      <c r="K16" s="109" t="s">
        <v>169</v>
      </c>
      <c r="L16" s="110">
        <f t="shared" si="0"/>
        <v>-4.939677290610911</v>
      </c>
      <c r="M16" s="111">
        <f t="shared" si="1"/>
        <v>25866.134391</v>
      </c>
      <c r="Q16" t="s">
        <v>169</v>
      </c>
      <c r="R16" s="312">
        <v>-4.939677290610911</v>
      </c>
      <c r="S16" s="60">
        <v>25866.134391</v>
      </c>
    </row>
    <row r="17" spans="3:19" ht="12.75" customHeight="1">
      <c r="K17" s="109" t="s">
        <v>170</v>
      </c>
      <c r="L17" s="110">
        <f t="shared" si="0"/>
        <v>-10.471261911505692</v>
      </c>
      <c r="M17" s="111">
        <f t="shared" si="1"/>
        <v>7945.6559289999996</v>
      </c>
      <c r="Q17" t="s">
        <v>170</v>
      </c>
      <c r="R17" s="312">
        <v>-10.471261911505692</v>
      </c>
      <c r="S17" s="60">
        <v>7945.6559289999996</v>
      </c>
    </row>
    <row r="18" spans="3:19">
      <c r="K18" s="109" t="s">
        <v>171</v>
      </c>
      <c r="L18" s="110">
        <f t="shared" si="0"/>
        <v>-6.742226779276761</v>
      </c>
      <c r="M18" s="111">
        <f t="shared" si="1"/>
        <v>3905.9161430000004</v>
      </c>
      <c r="Q18" t="s">
        <v>171</v>
      </c>
      <c r="R18" s="312">
        <v>-6.742226779276761</v>
      </c>
      <c r="S18" s="60">
        <v>3905.9161430000004</v>
      </c>
    </row>
    <row r="19" spans="3:19" ht="12.75" customHeight="1">
      <c r="K19" s="109" t="s">
        <v>201</v>
      </c>
      <c r="L19" s="110">
        <f t="shared" si="0"/>
        <v>-3.2143435557121736</v>
      </c>
      <c r="M19" s="111">
        <f t="shared" si="1"/>
        <v>11745.148487586999</v>
      </c>
      <c r="Q19" t="s">
        <v>229</v>
      </c>
      <c r="R19" s="312">
        <v>-3.2143435557121736</v>
      </c>
      <c r="S19" s="60">
        <v>11745.148487586999</v>
      </c>
    </row>
    <row r="20" spans="3:19">
      <c r="K20" s="109" t="s">
        <v>200</v>
      </c>
      <c r="L20" s="110">
        <f t="shared" si="0"/>
        <v>-5.2653593431431833</v>
      </c>
      <c r="M20" s="111">
        <f t="shared" si="1"/>
        <v>13435.478149930001</v>
      </c>
      <c r="Q20" t="s">
        <v>200</v>
      </c>
      <c r="R20" s="312">
        <v>-5.2653593431431833</v>
      </c>
      <c r="S20" s="60">
        <v>13435.478149930001</v>
      </c>
    </row>
    <row r="21" spans="3:19" ht="12.75" customHeight="1">
      <c r="K21" s="109" t="s">
        <v>172</v>
      </c>
      <c r="L21" s="110">
        <f t="shared" si="0"/>
        <v>-6.4526006448707989</v>
      </c>
      <c r="M21" s="111">
        <f t="shared" si="1"/>
        <v>43991.117420000002</v>
      </c>
      <c r="Q21" t="s">
        <v>172</v>
      </c>
      <c r="R21" s="312">
        <v>-6.4526006448707989</v>
      </c>
      <c r="S21" s="60">
        <v>43991.117420000002</v>
      </c>
    </row>
    <row r="22" spans="3:19">
      <c r="K22" s="109" t="s">
        <v>173</v>
      </c>
      <c r="L22" s="110">
        <f t="shared" si="0"/>
        <v>-3.3245311874539607</v>
      </c>
      <c r="M22" s="111">
        <f t="shared" si="1"/>
        <v>199.19810200000001</v>
      </c>
      <c r="Q22" t="s">
        <v>173</v>
      </c>
      <c r="R22" s="312">
        <v>-3.3245311874539607</v>
      </c>
      <c r="S22" s="60">
        <v>199.19810200000001</v>
      </c>
    </row>
    <row r="23" spans="3:19">
      <c r="K23" s="109" t="s">
        <v>174</v>
      </c>
      <c r="L23" s="110">
        <f t="shared" si="0"/>
        <v>-0.30554690606188206</v>
      </c>
      <c r="M23" s="111">
        <f t="shared" si="1"/>
        <v>4951.144605214</v>
      </c>
      <c r="Q23" t="s">
        <v>174</v>
      </c>
      <c r="R23" s="312">
        <v>-0.30554690606188206</v>
      </c>
      <c r="S23" s="60">
        <v>4951.144605214</v>
      </c>
    </row>
    <row r="24" spans="3:19">
      <c r="K24" s="109" t="s">
        <v>175</v>
      </c>
      <c r="L24" s="110">
        <f t="shared" si="0"/>
        <v>-5.8401136943780241</v>
      </c>
      <c r="M24" s="111">
        <f t="shared" si="1"/>
        <v>17371.842747999999</v>
      </c>
      <c r="Q24" t="s">
        <v>175</v>
      </c>
      <c r="R24" s="312">
        <v>-5.8401136943780241</v>
      </c>
      <c r="S24" s="60">
        <v>17371.842747999999</v>
      </c>
    </row>
    <row r="25" spans="3:19">
      <c r="K25" s="109" t="s">
        <v>176</v>
      </c>
      <c r="L25" s="110">
        <f t="shared" si="0"/>
        <v>-4.7437842899610727</v>
      </c>
      <c r="M25" s="111">
        <f t="shared" si="1"/>
        <v>1620.6011640000002</v>
      </c>
      <c r="Q25" t="s">
        <v>176</v>
      </c>
      <c r="R25" s="312">
        <v>-4.7437842899610727</v>
      </c>
      <c r="S25" s="60">
        <v>1620.6011640000002</v>
      </c>
    </row>
    <row r="26" spans="3:19">
      <c r="K26" s="109" t="s">
        <v>177</v>
      </c>
      <c r="L26" s="110">
        <f t="shared" si="0"/>
        <v>-5.4699593673360862</v>
      </c>
      <c r="M26" s="111">
        <f t="shared" si="1"/>
        <v>26898.716116</v>
      </c>
      <c r="Q26" t="s">
        <v>177</v>
      </c>
      <c r="R26" s="312">
        <v>-5.4699593673360862</v>
      </c>
      <c r="S26" s="60">
        <v>26898.716116</v>
      </c>
    </row>
    <row r="27" spans="3:19">
      <c r="K27" s="109" t="s">
        <v>178</v>
      </c>
      <c r="L27" s="110">
        <f t="shared" si="0"/>
        <v>-1.3723558693888305</v>
      </c>
      <c r="M27" s="111">
        <f t="shared" si="1"/>
        <v>208.01026300000001</v>
      </c>
      <c r="Q27" t="s">
        <v>178</v>
      </c>
      <c r="R27" s="312">
        <v>-1.3723558693888305</v>
      </c>
      <c r="S27" s="60">
        <v>208.01026300000001</v>
      </c>
    </row>
    <row r="28" spans="3:19">
      <c r="K28" s="109" t="s">
        <v>179</v>
      </c>
      <c r="L28" s="110">
        <f t="shared" si="0"/>
        <v>-2.4240680043212337</v>
      </c>
      <c r="M28" s="111">
        <f t="shared" si="1"/>
        <v>9207.6768159999992</v>
      </c>
      <c r="Q28" t="s">
        <v>179</v>
      </c>
      <c r="R28" s="312">
        <v>-2.4240680043212337</v>
      </c>
      <c r="S28" s="60">
        <v>9207.6768159999992</v>
      </c>
    </row>
    <row r="29" spans="3:19">
      <c r="K29" s="109" t="s">
        <v>180</v>
      </c>
      <c r="L29" s="110">
        <f t="shared" si="0"/>
        <v>-5.9399436119114801</v>
      </c>
      <c r="M29" s="111">
        <f t="shared" si="1"/>
        <v>4843.8070630000002</v>
      </c>
      <c r="Q29" t="s">
        <v>180</v>
      </c>
      <c r="R29" s="312">
        <v>-5.9399436119114801</v>
      </c>
      <c r="S29" s="60">
        <v>4843.8070630000002</v>
      </c>
    </row>
    <row r="30" spans="3:19">
      <c r="K30" s="114" t="s">
        <v>181</v>
      </c>
      <c r="L30" s="115">
        <f t="shared" si="0"/>
        <v>-8.1611495192379753</v>
      </c>
      <c r="M30" s="116">
        <f t="shared" si="1"/>
        <v>14955.378509</v>
      </c>
      <c r="Q30" t="s">
        <v>181</v>
      </c>
      <c r="R30" s="312">
        <v>-8.1611495192379753</v>
      </c>
      <c r="S30" s="60">
        <v>14955.378509</v>
      </c>
    </row>
    <row r="31" spans="3:19">
      <c r="C31" s="307"/>
    </row>
    <row r="33" spans="19:19">
      <c r="S33" s="60"/>
    </row>
  </sheetData>
  <mergeCells count="1">
    <mergeCell ref="C7:C10"/>
  </mergeCells>
  <hyperlinks>
    <hyperlink ref="C4" location="Indice!A1" display="Indice!A1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1">
    <pageSetUpPr autoPageBreaks="0"/>
  </sheetPr>
  <dimension ref="B1:H356"/>
  <sheetViews>
    <sheetView showGridLines="0" showRowColHeaders="0" topLeftCell="A2" workbookViewId="0">
      <selection activeCell="E3" sqref="E3"/>
    </sheetView>
  </sheetViews>
  <sheetFormatPr baseColWidth="10" defaultColWidth="11.42578125" defaultRowHeight="12.75"/>
  <cols>
    <col min="1" max="1" width="0.140625" style="16" customWidth="1"/>
    <col min="2" max="2" width="2.5703125" style="1" customWidth="1"/>
    <col min="3" max="3" width="23.5703125" style="1" customWidth="1"/>
    <col min="4" max="4" width="1.42578125" style="1" customWidth="1"/>
    <col min="5" max="5" width="105.5703125" style="1" customWidth="1"/>
    <col min="6" max="6" width="58.85546875" style="1" customWidth="1"/>
    <col min="7" max="7" width="9.5703125" style="17" customWidth="1"/>
    <col min="8" max="8" width="9.5703125" style="16" customWidth="1"/>
    <col min="9" max="16384" width="11.42578125" style="16"/>
  </cols>
  <sheetData>
    <row r="1" spans="3:8" s="1" customFormat="1" ht="0.6" customHeight="1"/>
    <row r="2" spans="3:8" s="1" customFormat="1" ht="21" customHeight="1">
      <c r="E2" s="46" t="s">
        <v>30</v>
      </c>
      <c r="F2" s="46"/>
    </row>
    <row r="3" spans="3:8" s="1" customFormat="1" ht="15" customHeight="1">
      <c r="E3" s="393" t="s">
        <v>335</v>
      </c>
      <c r="F3" s="8"/>
    </row>
    <row r="4" spans="3:8" s="2" customFormat="1" ht="20.100000000000001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3.5" customHeight="1">
      <c r="C6" s="3"/>
      <c r="D6" s="6"/>
      <c r="E6" s="7"/>
      <c r="F6" s="7"/>
    </row>
    <row r="7" spans="3:8" s="2" customFormat="1" ht="12.75" customHeight="1">
      <c r="C7" s="400" t="s">
        <v>245</v>
      </c>
      <c r="E7" s="89"/>
      <c r="F7" s="9"/>
    </row>
    <row r="8" spans="3:8" s="2" customFormat="1" ht="12.75" customHeight="1">
      <c r="C8" s="400"/>
      <c r="E8" s="89"/>
      <c r="F8" s="9"/>
    </row>
    <row r="9" spans="3:8" s="2" customFormat="1" ht="12.75" customHeight="1">
      <c r="C9" s="400"/>
      <c r="E9" s="89"/>
      <c r="F9" s="9"/>
    </row>
    <row r="10" spans="3:8" s="2" customFormat="1" ht="12.75" customHeight="1">
      <c r="C10" s="400" t="s">
        <v>246</v>
      </c>
      <c r="E10" s="89"/>
      <c r="F10" s="9"/>
      <c r="H10" s="77"/>
    </row>
    <row r="11" spans="3:8" s="2" customFormat="1" ht="12.75" customHeight="1">
      <c r="C11" s="400"/>
      <c r="E11" s="89"/>
      <c r="F11" s="7"/>
    </row>
    <row r="12" spans="3:8" s="2" customFormat="1" ht="12.75" customHeight="1">
      <c r="C12" s="400"/>
      <c r="D12" s="6"/>
      <c r="E12" s="89"/>
      <c r="F12" s="7"/>
    </row>
    <row r="13" spans="3:8" s="2" customFormat="1" ht="12.75" customHeight="1">
      <c r="C13" s="3"/>
      <c r="D13" s="6"/>
      <c r="E13" s="89"/>
      <c r="F13" s="7"/>
    </row>
    <row r="14" spans="3:8" s="2" customFormat="1" ht="12.75" customHeight="1">
      <c r="C14" s="3"/>
      <c r="D14" s="6"/>
      <c r="E14" s="89"/>
      <c r="F14" s="7"/>
    </row>
    <row r="15" spans="3:8" s="2" customFormat="1" ht="12.75" customHeight="1">
      <c r="C15" s="3"/>
      <c r="D15" s="6"/>
      <c r="E15" s="89"/>
      <c r="F15" s="7"/>
    </row>
    <row r="16" spans="3:8" s="2" customFormat="1" ht="12.75" customHeight="1">
      <c r="C16" s="3"/>
      <c r="D16" s="6"/>
      <c r="E16" s="89"/>
      <c r="F16" s="7"/>
    </row>
    <row r="17" spans="2:8" s="2" customFormat="1" ht="12.75" customHeight="1">
      <c r="C17" s="3"/>
      <c r="D17" s="6"/>
      <c r="E17" s="89"/>
      <c r="F17" s="7"/>
    </row>
    <row r="18" spans="2:8" s="2" customFormat="1" ht="12.75" customHeight="1">
      <c r="C18" s="3"/>
      <c r="D18" s="6"/>
      <c r="E18" s="89"/>
      <c r="F18" s="7"/>
    </row>
    <row r="19" spans="2:8" s="2" customFormat="1" ht="12.75" customHeight="1">
      <c r="C19" s="3"/>
      <c r="D19" s="6"/>
      <c r="E19" s="89"/>
      <c r="F19" s="7"/>
    </row>
    <row r="20" spans="2:8" s="2" customFormat="1" ht="12.75" customHeight="1">
      <c r="C20" s="3"/>
      <c r="D20" s="6"/>
      <c r="E20" s="89"/>
      <c r="F20" s="7"/>
    </row>
    <row r="21" spans="2:8" s="2" customFormat="1" ht="12.75" customHeight="1">
      <c r="C21" s="3"/>
      <c r="D21" s="6"/>
      <c r="E21" s="89"/>
      <c r="F21" s="7"/>
    </row>
    <row r="22" spans="2:8" ht="12.75" customHeight="1">
      <c r="B22" s="2"/>
      <c r="C22" s="3"/>
      <c r="D22" s="9"/>
      <c r="E22" s="7"/>
      <c r="F22" s="9"/>
      <c r="G22" s="15"/>
      <c r="H22" s="1"/>
    </row>
    <row r="23" spans="2:8" ht="12.75" customHeight="1">
      <c r="B23" s="2"/>
      <c r="C23" s="3"/>
      <c r="D23" s="9"/>
      <c r="E23" s="7"/>
      <c r="F23" s="9"/>
      <c r="G23" s="15"/>
      <c r="H23" s="1"/>
    </row>
    <row r="24" spans="2:8" ht="12.75" customHeight="1">
      <c r="B24"/>
      <c r="C24"/>
      <c r="D24"/>
      <c r="E24"/>
      <c r="F24" s="76"/>
      <c r="G24"/>
      <c r="H24"/>
    </row>
    <row r="25" spans="2:8" ht="12.75" customHeight="1">
      <c r="B25"/>
      <c r="C25"/>
      <c r="D25"/>
      <c r="E25"/>
      <c r="F25" s="76"/>
      <c r="G25"/>
      <c r="H25"/>
    </row>
    <row r="26" spans="2:8" ht="12.75" customHeight="1">
      <c r="B26"/>
      <c r="C26"/>
      <c r="D26"/>
      <c r="E26"/>
      <c r="F26"/>
      <c r="G26"/>
      <c r="H26"/>
    </row>
    <row r="27" spans="2:8">
      <c r="B27"/>
      <c r="C27"/>
      <c r="D27"/>
      <c r="E27"/>
      <c r="F27"/>
      <c r="G27"/>
      <c r="H27"/>
    </row>
    <row r="28" spans="2:8">
      <c r="B28"/>
      <c r="C28"/>
      <c r="D28"/>
      <c r="E28"/>
      <c r="F28"/>
      <c r="G28"/>
      <c r="H28"/>
    </row>
    <row r="29" spans="2:8">
      <c r="B29"/>
      <c r="C29"/>
      <c r="D29"/>
      <c r="E29"/>
      <c r="F29"/>
      <c r="G29"/>
      <c r="H29"/>
    </row>
    <row r="30" spans="2:8">
      <c r="B30"/>
      <c r="C30"/>
      <c r="D30"/>
      <c r="E30"/>
      <c r="F30"/>
      <c r="G30"/>
      <c r="H30"/>
    </row>
    <row r="31" spans="2:8">
      <c r="B31"/>
      <c r="C31"/>
      <c r="D31"/>
      <c r="E31"/>
      <c r="F31"/>
      <c r="G31"/>
      <c r="H31"/>
    </row>
    <row r="32" spans="2:8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2">
    <mergeCell ref="C7:C9"/>
    <mergeCell ref="C10:C12"/>
  </mergeCells>
  <phoneticPr fontId="20" type="noConversion"/>
  <hyperlinks>
    <hyperlink ref="C4" location="Indice!A1" display="Indice!A1" xr:uid="{00000000-0004-0000-0D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9"/>
  <dimension ref="B1:S356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5703125" style="1" customWidth="1"/>
    <col min="3" max="3" width="23.5703125" style="1" customWidth="1"/>
    <col min="4" max="4" width="1.42578125" style="1" customWidth="1"/>
    <col min="5" max="5" width="105.5703125" style="1" customWidth="1"/>
    <col min="6" max="6" width="58.85546875" style="1" customWidth="1"/>
    <col min="7" max="7" width="9.5703125" style="17" customWidth="1"/>
    <col min="8" max="8" width="9.5703125" style="16" customWidth="1"/>
    <col min="9" max="16384" width="11.42578125" style="16"/>
  </cols>
  <sheetData>
    <row r="1" spans="3:19" s="1" customFormat="1" ht="0.6" customHeight="1"/>
    <row r="2" spans="3:19" s="1" customFormat="1" ht="21" customHeight="1">
      <c r="E2" s="46" t="s">
        <v>30</v>
      </c>
      <c r="F2" s="46"/>
    </row>
    <row r="3" spans="3:19" s="1" customFormat="1" ht="15" customHeight="1">
      <c r="E3" s="75" t="s">
        <v>335</v>
      </c>
      <c r="F3" s="8"/>
    </row>
    <row r="4" spans="3:19" s="2" customFormat="1" ht="20.100000000000001" customHeight="1">
      <c r="C4" s="4" t="str">
        <f>Indice!C4</f>
        <v>Demanda de energía eléctrica</v>
      </c>
      <c r="D4" s="4"/>
    </row>
    <row r="5" spans="3:19" s="2" customFormat="1" ht="12.6" customHeight="1">
      <c r="C5" s="3"/>
      <c r="D5" s="5"/>
    </row>
    <row r="6" spans="3:19" s="2" customFormat="1" ht="13.5" customHeight="1">
      <c r="C6" s="3"/>
      <c r="D6" s="6"/>
      <c r="E6" s="7"/>
      <c r="F6" s="7"/>
    </row>
    <row r="7" spans="3:19" s="2" customFormat="1" ht="12.75" customHeight="1">
      <c r="C7" s="400" t="s">
        <v>109</v>
      </c>
      <c r="E7" s="89"/>
      <c r="F7" s="9"/>
    </row>
    <row r="8" spans="3:19" s="2" customFormat="1" ht="12.75" customHeight="1">
      <c r="C8" s="400"/>
      <c r="E8" s="89"/>
      <c r="F8" s="9"/>
    </row>
    <row r="9" spans="3:19" s="2" customFormat="1" ht="12.75" customHeight="1">
      <c r="C9" s="400"/>
      <c r="E9" s="89"/>
      <c r="F9" s="9"/>
      <c r="H9" s="77"/>
    </row>
    <row r="10" spans="3:19" s="2" customFormat="1" ht="12.75" customHeight="1">
      <c r="C10" s="3"/>
      <c r="E10" s="89"/>
      <c r="F10" s="9"/>
      <c r="I10" s="61"/>
      <c r="J10" s="61"/>
      <c r="K10" s="61"/>
      <c r="L10" s="61"/>
      <c r="O10" s="61"/>
      <c r="P10" s="61"/>
      <c r="Q10" s="61"/>
      <c r="R10" s="61"/>
      <c r="S10" s="61"/>
    </row>
    <row r="11" spans="3:19" s="2" customFormat="1" ht="12.75" customHeight="1">
      <c r="C11" s="3"/>
      <c r="D11" s="9"/>
      <c r="E11" s="89"/>
      <c r="F11" s="7"/>
      <c r="I11" s="61"/>
      <c r="J11" s="61"/>
      <c r="K11" s="61"/>
      <c r="L11" s="61"/>
      <c r="O11" s="61"/>
      <c r="P11" s="61"/>
      <c r="Q11" s="61"/>
      <c r="R11" s="61"/>
      <c r="S11" s="61"/>
    </row>
    <row r="12" spans="3:19" s="2" customFormat="1" ht="12.75" customHeight="1">
      <c r="C12" s="3"/>
      <c r="D12" s="50"/>
      <c r="E12" s="89"/>
      <c r="F12" s="7"/>
      <c r="I12" s="61"/>
      <c r="J12" s="61"/>
      <c r="K12" s="61"/>
      <c r="L12" s="61"/>
      <c r="O12" s="61"/>
      <c r="P12" s="61"/>
      <c r="Q12" s="61"/>
      <c r="R12" s="61"/>
      <c r="S12" s="61"/>
    </row>
    <row r="13" spans="3:19" s="2" customFormat="1" ht="12.75" customHeight="1">
      <c r="C13" s="3"/>
      <c r="D13" s="51"/>
      <c r="E13" s="89"/>
      <c r="F13" s="7"/>
      <c r="I13" s="61"/>
      <c r="J13" s="61"/>
      <c r="K13" s="61"/>
      <c r="L13" s="61"/>
      <c r="O13" s="61"/>
      <c r="P13" s="61"/>
      <c r="Q13" s="61"/>
      <c r="R13" s="61"/>
      <c r="S13" s="61"/>
    </row>
    <row r="14" spans="3:19" s="2" customFormat="1" ht="12.75" customHeight="1">
      <c r="C14" s="3"/>
      <c r="D14" s="6"/>
      <c r="E14" s="89"/>
      <c r="F14" s="7"/>
      <c r="I14" s="61"/>
      <c r="J14" s="61"/>
      <c r="K14" s="61"/>
      <c r="L14" s="61"/>
      <c r="O14" s="61"/>
      <c r="P14" s="61"/>
      <c r="Q14" s="61"/>
      <c r="R14" s="61"/>
      <c r="S14" s="61"/>
    </row>
    <row r="15" spans="3:19" s="2" customFormat="1" ht="12.75" customHeight="1">
      <c r="C15" s="3"/>
      <c r="D15" s="6"/>
      <c r="E15" s="89"/>
      <c r="F15" s="7"/>
      <c r="I15" s="61"/>
      <c r="J15" s="61"/>
      <c r="K15" s="61"/>
      <c r="L15" s="61"/>
      <c r="O15" s="61"/>
      <c r="P15" s="61"/>
      <c r="Q15" s="61"/>
      <c r="R15" s="61"/>
      <c r="S15" s="61"/>
    </row>
    <row r="16" spans="3:19" s="2" customFormat="1" ht="12.75" customHeight="1">
      <c r="C16" s="3"/>
      <c r="D16" s="6"/>
      <c r="E16" s="89"/>
      <c r="F16" s="7"/>
    </row>
    <row r="17" spans="2:19" s="2" customFormat="1" ht="12.75" customHeight="1">
      <c r="C17" s="3"/>
      <c r="D17" s="6"/>
      <c r="E17" s="89"/>
      <c r="F17" s="7"/>
    </row>
    <row r="18" spans="2:19" s="2" customFormat="1" ht="12.75" customHeight="1">
      <c r="C18" s="3"/>
      <c r="D18" s="6"/>
      <c r="E18" s="89"/>
      <c r="F18" s="7"/>
    </row>
    <row r="19" spans="2:19" s="2" customFormat="1" ht="12.75" customHeight="1">
      <c r="C19" s="3"/>
      <c r="D19" s="6"/>
      <c r="E19" s="89"/>
      <c r="F19" s="7"/>
    </row>
    <row r="20" spans="2:19" s="2" customFormat="1" ht="12.75" customHeight="1">
      <c r="C20" s="3"/>
      <c r="D20" s="6"/>
      <c r="E20" s="89"/>
      <c r="F20" s="7"/>
    </row>
    <row r="21" spans="2:19" s="2" customFormat="1" ht="12.75" customHeight="1">
      <c r="C21" s="3"/>
      <c r="D21" s="6"/>
      <c r="E21" s="89"/>
      <c r="F21" s="7"/>
    </row>
    <row r="22" spans="2:19" ht="12.75" customHeight="1">
      <c r="B22" s="2"/>
      <c r="C22" s="3"/>
      <c r="D22" s="9"/>
      <c r="E22" s="117"/>
      <c r="F22" s="9"/>
      <c r="G22" s="15"/>
      <c r="H22" s="1"/>
    </row>
    <row r="23" spans="2:19" ht="12.75" customHeight="1">
      <c r="B23" s="2"/>
      <c r="C23" s="3"/>
      <c r="D23" s="9"/>
      <c r="E23" s="7"/>
      <c r="F23" s="9"/>
      <c r="G23" s="15"/>
      <c r="H23" s="1"/>
    </row>
    <row r="24" spans="2:19" ht="12.75" customHeight="1">
      <c r="B24"/>
      <c r="C24"/>
      <c r="D24"/>
      <c r="E24"/>
      <c r="F24"/>
      <c r="G24"/>
      <c r="H24"/>
    </row>
    <row r="25" spans="2:19" ht="12.75" customHeight="1">
      <c r="B25"/>
      <c r="C25"/>
      <c r="D25"/>
      <c r="E25"/>
      <c r="F25"/>
      <c r="G25"/>
      <c r="H25"/>
      <c r="I25"/>
      <c r="J25"/>
      <c r="O25"/>
      <c r="P25"/>
      <c r="Q25"/>
      <c r="R25"/>
      <c r="S25"/>
    </row>
    <row r="26" spans="2:19" ht="12.75" customHeight="1">
      <c r="B26"/>
      <c r="C26"/>
      <c r="D26"/>
      <c r="E26"/>
      <c r="F26"/>
      <c r="G26" s="59"/>
      <c r="H26" s="60"/>
      <c r="I26" s="59"/>
      <c r="J26" s="59"/>
      <c r="O26" s="59"/>
      <c r="P26" s="59"/>
      <c r="Q26" s="59"/>
      <c r="R26" s="59"/>
      <c r="S26" s="59"/>
    </row>
    <row r="27" spans="2:19">
      <c r="B27"/>
      <c r="C27"/>
      <c r="D27"/>
      <c r="E27"/>
      <c r="F27"/>
      <c r="G27" s="59"/>
      <c r="H27" s="60"/>
      <c r="I27" s="59"/>
      <c r="J27" s="59"/>
      <c r="O27" s="59"/>
      <c r="P27" s="59"/>
      <c r="Q27" s="59"/>
      <c r="R27" s="59"/>
      <c r="S27" s="59"/>
    </row>
    <row r="28" spans="2:19">
      <c r="B28"/>
      <c r="C28"/>
      <c r="D28"/>
      <c r="E28"/>
      <c r="F28"/>
      <c r="G28" s="59"/>
      <c r="H28" s="60"/>
      <c r="I28" s="59"/>
      <c r="J28" s="59"/>
      <c r="O28" s="59"/>
      <c r="P28" s="59"/>
      <c r="Q28" s="59"/>
      <c r="R28" s="59"/>
      <c r="S28" s="59"/>
    </row>
    <row r="29" spans="2:19">
      <c r="B29"/>
      <c r="C29"/>
      <c r="D29"/>
      <c r="E29"/>
      <c r="F29"/>
      <c r="G29" s="59"/>
      <c r="H29" s="60"/>
      <c r="I29" s="59"/>
      <c r="J29" s="59"/>
      <c r="O29" s="59"/>
      <c r="P29" s="59"/>
      <c r="Q29" s="59"/>
      <c r="R29" s="59"/>
      <c r="S29" s="59"/>
    </row>
    <row r="30" spans="2:19">
      <c r="B30"/>
      <c r="C30"/>
      <c r="D30"/>
      <c r="E30"/>
      <c r="F30"/>
      <c r="G30" s="59"/>
      <c r="H30" s="60"/>
      <c r="I30" s="59"/>
      <c r="J30" s="59"/>
      <c r="O30" s="59"/>
      <c r="P30" s="59"/>
      <c r="Q30" s="59"/>
      <c r="R30" s="59"/>
      <c r="S30" s="59"/>
    </row>
    <row r="31" spans="2:19">
      <c r="B31"/>
      <c r="C31"/>
      <c r="D31"/>
      <c r="E31"/>
      <c r="F31"/>
      <c r="G31"/>
      <c r="H31"/>
    </row>
    <row r="32" spans="2:19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mergeCells count="1">
    <mergeCell ref="C7:C9"/>
  </mergeCells>
  <phoneticPr fontId="0" type="noConversion"/>
  <hyperlinks>
    <hyperlink ref="C4" location="Indice!A1" display="Indice!A1" xr:uid="{00000000-0004-0000-0E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/>
  <dimension ref="B1:S356"/>
  <sheetViews>
    <sheetView showGridLines="0" showRowColHeaders="0" topLeftCell="A2" zoomScale="90" zoomScaleNormal="9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5703125" style="1" customWidth="1"/>
    <col min="3" max="3" width="23.5703125" style="1" customWidth="1"/>
    <col min="4" max="4" width="1.42578125" style="1" customWidth="1"/>
    <col min="5" max="5" width="105.5703125" style="1" customWidth="1"/>
    <col min="6" max="6" width="58.85546875" style="1" customWidth="1"/>
    <col min="7" max="7" width="9.5703125" style="17" customWidth="1"/>
    <col min="8" max="8" width="9.5703125" style="16" customWidth="1"/>
    <col min="9" max="16384" width="11.42578125" style="16"/>
  </cols>
  <sheetData>
    <row r="1" spans="3:19" s="1" customFormat="1" ht="0.6" customHeight="1"/>
    <row r="2" spans="3:19" s="1" customFormat="1" ht="21" customHeight="1">
      <c r="E2" s="46" t="s">
        <v>30</v>
      </c>
      <c r="F2" s="46"/>
    </row>
    <row r="3" spans="3:19" s="1" customFormat="1" ht="15" customHeight="1">
      <c r="E3" s="75" t="s">
        <v>335</v>
      </c>
      <c r="F3" s="8"/>
    </row>
    <row r="4" spans="3:19" s="2" customFormat="1" ht="20.100000000000001" customHeight="1">
      <c r="C4" s="4" t="str">
        <f>Indice!C4</f>
        <v>Demanda de energía eléctrica</v>
      </c>
      <c r="D4" s="4"/>
    </row>
    <row r="5" spans="3:19" s="2" customFormat="1" ht="12.6" customHeight="1">
      <c r="C5" s="3"/>
      <c r="D5" s="5"/>
    </row>
    <row r="6" spans="3:19" s="2" customFormat="1" ht="13.5" customHeight="1">
      <c r="C6" s="3"/>
      <c r="D6" s="6"/>
      <c r="E6" s="7"/>
      <c r="F6" s="7"/>
    </row>
    <row r="7" spans="3:19" s="2" customFormat="1" ht="12.75" customHeight="1">
      <c r="C7" s="400" t="s">
        <v>282</v>
      </c>
      <c r="E7" s="89"/>
      <c r="F7" s="9"/>
    </row>
    <row r="8" spans="3:19" s="2" customFormat="1" ht="12.75" customHeight="1">
      <c r="C8" s="400"/>
      <c r="E8" s="89"/>
      <c r="F8" s="9"/>
    </row>
    <row r="9" spans="3:19" s="2" customFormat="1" ht="12.75" customHeight="1">
      <c r="C9" s="308" t="s">
        <v>247</v>
      </c>
      <c r="E9" s="89"/>
      <c r="F9" s="9"/>
    </row>
    <row r="10" spans="3:19" s="2" customFormat="1" ht="12.75" customHeight="1">
      <c r="C10" s="3"/>
      <c r="D10" s="9"/>
      <c r="E10" s="89"/>
      <c r="F10" s="9"/>
      <c r="I10" s="61"/>
      <c r="J10" s="61"/>
      <c r="K10" s="61"/>
      <c r="L10" s="61"/>
      <c r="N10" s="61"/>
      <c r="O10" s="61"/>
      <c r="P10" s="61"/>
      <c r="Q10" s="61"/>
      <c r="R10" s="61"/>
      <c r="S10" s="61"/>
    </row>
    <row r="11" spans="3:19" s="2" customFormat="1" ht="12.75" customHeight="1">
      <c r="C11" s="3"/>
      <c r="D11" s="9"/>
      <c r="E11" s="89"/>
      <c r="F11" s="7"/>
      <c r="I11" s="61"/>
      <c r="J11" s="61"/>
      <c r="K11" s="61"/>
      <c r="L11" s="61"/>
      <c r="N11" s="61"/>
      <c r="O11" s="61"/>
      <c r="P11" s="61"/>
      <c r="Q11" s="61"/>
      <c r="R11" s="61"/>
      <c r="S11" s="61"/>
    </row>
    <row r="12" spans="3:19" s="2" customFormat="1" ht="12.75" customHeight="1">
      <c r="C12" s="3"/>
      <c r="D12" s="50"/>
      <c r="E12" s="89"/>
      <c r="F12" s="7"/>
      <c r="I12" s="61"/>
      <c r="J12" s="61"/>
      <c r="K12" s="61"/>
      <c r="L12" s="61"/>
      <c r="N12" s="61"/>
      <c r="O12" s="61"/>
      <c r="P12" s="61"/>
      <c r="Q12" s="61"/>
      <c r="R12" s="61"/>
      <c r="S12" s="61"/>
    </row>
    <row r="13" spans="3:19" s="2" customFormat="1" ht="12.75" customHeight="1">
      <c r="C13" s="3"/>
      <c r="D13" s="51"/>
      <c r="E13" s="89"/>
      <c r="F13" s="7"/>
      <c r="I13" s="61"/>
      <c r="J13" s="61"/>
      <c r="K13" s="61"/>
      <c r="L13" s="61"/>
      <c r="N13" s="61"/>
      <c r="O13" s="61"/>
      <c r="P13" s="61"/>
      <c r="Q13" s="61"/>
      <c r="R13" s="61"/>
      <c r="S13" s="61"/>
    </row>
    <row r="14" spans="3:19" s="2" customFormat="1" ht="12.75" customHeight="1">
      <c r="C14" s="3"/>
      <c r="D14" s="6"/>
      <c r="E14" s="89"/>
      <c r="F14" s="7"/>
      <c r="I14" s="61"/>
      <c r="J14" s="61"/>
      <c r="K14" s="61"/>
      <c r="L14" s="61"/>
      <c r="N14" s="61"/>
      <c r="O14" s="61"/>
      <c r="P14" s="61"/>
      <c r="Q14" s="61"/>
      <c r="R14" s="61"/>
      <c r="S14" s="61"/>
    </row>
    <row r="15" spans="3:19" s="2" customFormat="1" ht="12.75" customHeight="1">
      <c r="C15" s="3"/>
      <c r="D15" s="6"/>
      <c r="E15" s="89"/>
      <c r="F15" s="7"/>
      <c r="I15" s="61"/>
      <c r="J15" s="61"/>
      <c r="K15" s="61"/>
      <c r="L15" s="61"/>
      <c r="N15" s="61"/>
      <c r="O15" s="61"/>
      <c r="P15" s="61"/>
      <c r="Q15" s="61"/>
      <c r="R15" s="61"/>
      <c r="S15" s="61"/>
    </row>
    <row r="16" spans="3:19" s="2" customFormat="1" ht="12.75" customHeight="1">
      <c r="C16" s="3"/>
      <c r="D16" s="6"/>
      <c r="E16" s="89"/>
      <c r="F16" s="7"/>
    </row>
    <row r="17" spans="2:19" s="2" customFormat="1" ht="12.75" customHeight="1">
      <c r="C17" s="3"/>
      <c r="D17" s="6"/>
      <c r="E17" s="89"/>
      <c r="F17" s="7"/>
    </row>
    <row r="18" spans="2:19" s="2" customFormat="1" ht="12.75" customHeight="1">
      <c r="C18" s="3"/>
      <c r="D18" s="6"/>
      <c r="E18" s="89"/>
      <c r="F18" s="7"/>
    </row>
    <row r="19" spans="2:19" s="2" customFormat="1" ht="12.75" customHeight="1">
      <c r="C19" s="3"/>
      <c r="D19" s="6"/>
      <c r="E19" s="89"/>
      <c r="F19" s="7"/>
    </row>
    <row r="20" spans="2:19" s="2" customFormat="1" ht="12.75" customHeight="1">
      <c r="C20" s="3"/>
      <c r="D20" s="6"/>
      <c r="E20" s="89"/>
      <c r="F20" s="7"/>
    </row>
    <row r="21" spans="2:19" s="2" customFormat="1" ht="12.75" customHeight="1">
      <c r="C21" s="3"/>
      <c r="D21" s="6"/>
      <c r="E21" s="89"/>
      <c r="F21" s="7"/>
    </row>
    <row r="22" spans="2:19" ht="12.75" customHeight="1">
      <c r="B22" s="2"/>
      <c r="C22" s="3"/>
      <c r="D22" s="9"/>
      <c r="E22" s="7"/>
      <c r="F22" s="9"/>
      <c r="G22" s="15"/>
      <c r="H22" s="1"/>
    </row>
    <row r="23" spans="2:19" ht="12.75" customHeight="1">
      <c r="B23" s="2"/>
      <c r="C23" s="3"/>
      <c r="D23" s="9"/>
      <c r="E23" s="7"/>
      <c r="F23" s="9"/>
      <c r="G23" s="15"/>
      <c r="H23" s="1"/>
    </row>
    <row r="24" spans="2:19" ht="12.75" customHeight="1">
      <c r="B24"/>
      <c r="C24"/>
      <c r="D24"/>
      <c r="E24"/>
      <c r="F24" s="76"/>
      <c r="G24" s="76"/>
      <c r="H24" s="76"/>
    </row>
    <row r="25" spans="2:19" ht="12.75" customHeight="1">
      <c r="B25"/>
      <c r="C25"/>
      <c r="D25"/>
      <c r="E25"/>
      <c r="F25"/>
      <c r="G25"/>
      <c r="H25"/>
      <c r="I25"/>
      <c r="J25"/>
      <c r="N25"/>
      <c r="O25"/>
      <c r="P25"/>
      <c r="Q25"/>
      <c r="R25"/>
      <c r="S25"/>
    </row>
    <row r="26" spans="2:19" ht="12.75" customHeight="1">
      <c r="B26"/>
      <c r="C26"/>
      <c r="D26"/>
      <c r="E26"/>
      <c r="F26"/>
      <c r="G26" s="59"/>
      <c r="H26" s="60"/>
      <c r="I26" s="59"/>
      <c r="J26" s="59"/>
      <c r="N26" s="59"/>
      <c r="O26" s="59"/>
      <c r="P26" s="59"/>
      <c r="Q26" s="59"/>
      <c r="R26" s="59"/>
      <c r="S26" s="59"/>
    </row>
    <row r="27" spans="2:19">
      <c r="B27"/>
      <c r="C27"/>
      <c r="D27"/>
      <c r="E27"/>
      <c r="F27"/>
      <c r="G27" s="59"/>
      <c r="H27" s="60"/>
      <c r="I27" s="59"/>
      <c r="J27" s="59"/>
      <c r="N27" s="59"/>
      <c r="O27" s="59"/>
      <c r="P27" s="59"/>
      <c r="Q27" s="59"/>
      <c r="R27" s="59"/>
      <c r="S27" s="59"/>
    </row>
    <row r="28" spans="2:19">
      <c r="B28"/>
      <c r="C28"/>
      <c r="D28"/>
      <c r="E28"/>
      <c r="F28"/>
      <c r="G28" s="59"/>
      <c r="H28" s="60"/>
      <c r="I28" s="59"/>
      <c r="J28" s="59"/>
      <c r="N28" s="59"/>
      <c r="O28" s="59"/>
      <c r="P28" s="59"/>
      <c r="Q28" s="59"/>
      <c r="R28" s="59"/>
      <c r="S28" s="59"/>
    </row>
    <row r="29" spans="2:19">
      <c r="B29"/>
      <c r="C29"/>
      <c r="D29"/>
      <c r="E29"/>
      <c r="F29"/>
      <c r="G29" s="59"/>
      <c r="H29" s="60"/>
      <c r="I29" s="59"/>
      <c r="J29" s="59"/>
      <c r="N29" s="59"/>
      <c r="O29" s="59"/>
      <c r="P29" s="59"/>
      <c r="Q29" s="59"/>
      <c r="R29" s="59"/>
      <c r="S29" s="59"/>
    </row>
    <row r="30" spans="2:19">
      <c r="B30"/>
      <c r="C30"/>
      <c r="D30"/>
      <c r="E30"/>
      <c r="F30"/>
      <c r="G30" s="59"/>
      <c r="H30" s="60"/>
      <c r="I30" s="59"/>
      <c r="J30" s="59"/>
      <c r="N30" s="59"/>
      <c r="O30" s="59"/>
      <c r="P30" s="59"/>
      <c r="Q30" s="59"/>
      <c r="R30" s="59"/>
      <c r="S30" s="59"/>
    </row>
    <row r="31" spans="2:19">
      <c r="B31"/>
      <c r="C31"/>
      <c r="D31"/>
      <c r="E31"/>
      <c r="F31"/>
      <c r="G31"/>
      <c r="H31"/>
    </row>
    <row r="32" spans="2:19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mergeCells count="1">
    <mergeCell ref="C7:C8"/>
  </mergeCells>
  <hyperlinks>
    <hyperlink ref="C4" location="Indice!A1" display="Indice!A1" xr:uid="{00000000-0004-0000-0F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5"/>
  <dimension ref="C1:E21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5" t="s">
        <v>335</v>
      </c>
    </row>
    <row r="4" spans="3:5" ht="20.100000000000001" customHeight="1">
      <c r="C4" s="4" t="str">
        <f>Indice!C4</f>
        <v>Demanda de energía eléctrica</v>
      </c>
    </row>
    <row r="5" spans="3:5" ht="12.6" customHeight="1"/>
    <row r="7" spans="3:5">
      <c r="C7" s="400" t="s">
        <v>283</v>
      </c>
      <c r="E7" s="89"/>
    </row>
    <row r="8" spans="3:5">
      <c r="C8" s="400"/>
      <c r="E8" s="89"/>
    </row>
    <row r="9" spans="3:5">
      <c r="C9" s="400"/>
      <c r="E9" s="89"/>
    </row>
    <row r="10" spans="3:5">
      <c r="E10" s="89"/>
    </row>
    <row r="11" spans="3:5">
      <c r="E11" s="89"/>
    </row>
    <row r="12" spans="3:5">
      <c r="E12" s="89"/>
    </row>
    <row r="13" spans="3:5">
      <c r="E13" s="89"/>
    </row>
    <row r="14" spans="3:5">
      <c r="E14" s="89"/>
    </row>
    <row r="15" spans="3:5">
      <c r="E15" s="89"/>
    </row>
    <row r="16" spans="3:5">
      <c r="E16" s="89"/>
    </row>
    <row r="17" spans="5:5">
      <c r="E17" s="89"/>
    </row>
    <row r="18" spans="5:5">
      <c r="E18" s="89"/>
    </row>
    <row r="19" spans="5:5">
      <c r="E19" s="89"/>
    </row>
    <row r="20" spans="5:5">
      <c r="E20" s="89"/>
    </row>
    <row r="21" spans="5:5">
      <c r="E21" s="89"/>
    </row>
  </sheetData>
  <mergeCells count="1">
    <mergeCell ref="C7:C9"/>
  </mergeCells>
  <hyperlinks>
    <hyperlink ref="C4" location="Indice!A1" display="Indice!A1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6"/>
  <dimension ref="C1:E21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5" t="s">
        <v>335</v>
      </c>
    </row>
    <row r="4" spans="3:5" ht="20.100000000000001" customHeight="1">
      <c r="C4" s="4" t="str">
        <f>Indice!C4</f>
        <v>Demanda de energía eléctrica</v>
      </c>
    </row>
    <row r="5" spans="3:5" ht="12.6" customHeight="1"/>
    <row r="7" spans="3:5">
      <c r="C7" s="400" t="s">
        <v>284</v>
      </c>
      <c r="E7" s="89"/>
    </row>
    <row r="8" spans="3:5">
      <c r="C8" s="400"/>
      <c r="E8" s="89"/>
    </row>
    <row r="9" spans="3:5">
      <c r="C9" s="400"/>
      <c r="E9" s="89"/>
    </row>
    <row r="10" spans="3:5">
      <c r="E10" s="89"/>
    </row>
    <row r="11" spans="3:5">
      <c r="E11" s="89"/>
    </row>
    <row r="12" spans="3:5">
      <c r="E12" s="89"/>
    </row>
    <row r="13" spans="3:5">
      <c r="E13" s="89"/>
    </row>
    <row r="14" spans="3:5">
      <c r="E14" s="89"/>
    </row>
    <row r="15" spans="3:5">
      <c r="E15" s="89"/>
    </row>
    <row r="16" spans="3:5">
      <c r="E16" s="89"/>
    </row>
    <row r="17" spans="5:5">
      <c r="E17" s="89"/>
    </row>
    <row r="18" spans="5:5">
      <c r="E18" s="89"/>
    </row>
    <row r="19" spans="5:5">
      <c r="E19" s="89"/>
    </row>
    <row r="20" spans="5:5">
      <c r="E20" s="89"/>
    </row>
    <row r="21" spans="5:5">
      <c r="E21" s="89"/>
    </row>
  </sheetData>
  <mergeCells count="1">
    <mergeCell ref="C7:C9"/>
  </mergeCells>
  <hyperlinks>
    <hyperlink ref="C4" location="Indice!A1" display="Indice!A1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C1:P13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4.85546875" customWidth="1"/>
    <col min="6" max="6" width="14.42578125" customWidth="1"/>
    <col min="7" max="7" width="13.85546875" customWidth="1"/>
    <col min="8" max="9" width="14.42578125" customWidth="1"/>
  </cols>
  <sheetData>
    <row r="1" spans="3:16" ht="0.6" customHeight="1"/>
    <row r="2" spans="3:16" ht="21" customHeight="1">
      <c r="I2" s="46" t="s">
        <v>30</v>
      </c>
    </row>
    <row r="3" spans="3:16" ht="15" customHeight="1">
      <c r="I3" s="75" t="s">
        <v>335</v>
      </c>
    </row>
    <row r="4" spans="3:16" ht="20.100000000000001" customHeight="1">
      <c r="C4" s="4" t="str">
        <f>Indice!C4</f>
        <v>Demanda de energía eléctrica</v>
      </c>
    </row>
    <row r="5" spans="3:16" ht="12.6" customHeight="1"/>
    <row r="7" spans="3:16">
      <c r="C7" s="400" t="s">
        <v>346</v>
      </c>
      <c r="E7" s="119"/>
      <c r="F7" s="121" t="s">
        <v>203</v>
      </c>
      <c r="G7" s="401" t="s">
        <v>162</v>
      </c>
      <c r="H7" s="401"/>
      <c r="I7" s="401"/>
      <c r="K7" s="321"/>
      <c r="L7" s="321"/>
      <c r="M7" s="321"/>
      <c r="N7" s="321"/>
      <c r="O7" s="321"/>
    </row>
    <row r="8" spans="3:16">
      <c r="C8" s="400"/>
      <c r="E8" s="94"/>
      <c r="F8" s="118" t="s">
        <v>204</v>
      </c>
      <c r="G8" s="118" t="s">
        <v>24</v>
      </c>
      <c r="H8" s="118" t="s">
        <v>25</v>
      </c>
      <c r="I8" s="118" t="s">
        <v>163</v>
      </c>
      <c r="K8" s="321"/>
      <c r="L8" s="322"/>
      <c r="M8" s="322"/>
      <c r="N8" s="322"/>
      <c r="O8" s="322"/>
      <c r="P8" s="322"/>
    </row>
    <row r="9" spans="3:16">
      <c r="C9" s="400"/>
      <c r="E9" s="128" t="s">
        <v>157</v>
      </c>
      <c r="F9" s="126">
        <f>'Data 1'!P724</f>
        <v>-7.2941439350781234</v>
      </c>
      <c r="G9" s="127">
        <f>'Data 1'!Q724</f>
        <v>0.25867733042844776</v>
      </c>
      <c r="H9" s="127">
        <f>'Data 1'!R724</f>
        <v>-0.26109489894936644</v>
      </c>
      <c r="I9" s="127">
        <f>'Data 1'!S724</f>
        <v>-7.2917263665572047</v>
      </c>
      <c r="K9" s="323"/>
      <c r="L9" s="323"/>
      <c r="M9" s="322"/>
      <c r="N9" s="322"/>
      <c r="O9" s="322"/>
      <c r="P9" s="322"/>
    </row>
    <row r="10" spans="3:16">
      <c r="E10" s="122" t="s">
        <v>158</v>
      </c>
      <c r="F10" s="123">
        <f>'Data 1'!P725</f>
        <v>-6.6001704984716802</v>
      </c>
      <c r="G10" s="124">
        <f>'Data 1'!Q725</f>
        <v>0.28505767793545189</v>
      </c>
      <c r="H10" s="124">
        <f>'Data 1'!R725</f>
        <v>-7.2705759682190063E-2</v>
      </c>
      <c r="I10" s="124">
        <f>'Data 1'!S725</f>
        <v>-6.8125224167249421</v>
      </c>
      <c r="K10" s="323"/>
      <c r="L10" s="323"/>
      <c r="M10" s="322"/>
      <c r="N10" s="322"/>
      <c r="O10" s="322"/>
      <c r="P10" s="322"/>
    </row>
    <row r="11" spans="3:16">
      <c r="E11" s="122" t="s">
        <v>159</v>
      </c>
      <c r="F11" s="123">
        <f>'Data 1'!P726</f>
        <v>-10.385679771911038</v>
      </c>
      <c r="G11" s="124">
        <f>'Data 1'!Q726</f>
        <v>0.25319539467784047</v>
      </c>
      <c r="H11" s="124">
        <f>'Data 1'!R726</f>
        <v>-0.8182125586176916</v>
      </c>
      <c r="I11" s="124">
        <f>'Data 1'!S726</f>
        <v>-9.8206626079711867</v>
      </c>
      <c r="K11" s="323"/>
      <c r="L11" s="323"/>
      <c r="M11" s="322"/>
      <c r="N11" s="322"/>
      <c r="O11" s="322"/>
      <c r="P11" s="322"/>
    </row>
    <row r="12" spans="3:16">
      <c r="E12" s="125" t="s">
        <v>160</v>
      </c>
      <c r="F12" s="126">
        <f>'Data 1'!P727</f>
        <v>-4.2315991100901673</v>
      </c>
      <c r="G12" s="127">
        <f>'Data 1'!Q727</f>
        <v>0.10123842062548238</v>
      </c>
      <c r="H12" s="127">
        <f>'Data 1'!R727</f>
        <v>0.13378727098493126</v>
      </c>
      <c r="I12" s="127">
        <f>'Data 1'!S727</f>
        <v>-4.466624801700581</v>
      </c>
      <c r="K12" s="323"/>
      <c r="L12" s="323"/>
      <c r="M12" s="322"/>
      <c r="N12" s="322"/>
      <c r="O12" s="322"/>
      <c r="P12" s="322"/>
    </row>
    <row r="13" spans="3:16">
      <c r="K13" s="321"/>
      <c r="L13" s="321"/>
      <c r="M13" s="321"/>
      <c r="N13" s="321"/>
      <c r="O13" s="321"/>
    </row>
  </sheetData>
  <mergeCells count="2">
    <mergeCell ref="C7:C9"/>
    <mergeCell ref="G7:I7"/>
  </mergeCells>
  <hyperlinks>
    <hyperlink ref="C4" location="Indice!A1" display="Indice!A1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E21"/>
  <sheetViews>
    <sheetView showGridLines="0" showRowColHeaders="0" topLeftCell="A2" workbookViewId="0">
      <selection activeCell="E8" sqref="E8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5" t="s">
        <v>335</v>
      </c>
    </row>
    <row r="4" spans="3:5" ht="20.100000000000001" customHeight="1">
      <c r="C4" s="4" t="str">
        <f>Indice!C4</f>
        <v>Demanda de energía eléctrica</v>
      </c>
    </row>
    <row r="5" spans="3:5" ht="12.6" customHeight="1"/>
    <row r="7" spans="3:5">
      <c r="C7" s="400" t="s">
        <v>273</v>
      </c>
      <c r="E7" s="89"/>
    </row>
    <row r="8" spans="3:5">
      <c r="C8" s="400"/>
      <c r="E8" s="89"/>
    </row>
    <row r="9" spans="3:5">
      <c r="C9" s="400"/>
      <c r="E9" s="89"/>
    </row>
    <row r="10" spans="3:5">
      <c r="E10" s="89"/>
    </row>
    <row r="11" spans="3:5">
      <c r="E11" s="89"/>
    </row>
    <row r="12" spans="3:5">
      <c r="E12" s="89"/>
    </row>
    <row r="13" spans="3:5">
      <c r="E13" s="89"/>
    </row>
    <row r="14" spans="3:5">
      <c r="E14" s="89"/>
    </row>
    <row r="15" spans="3:5">
      <c r="E15" s="89"/>
    </row>
    <row r="16" spans="3:5">
      <c r="E16" s="89"/>
    </row>
    <row r="17" spans="5:5">
      <c r="E17" s="89"/>
    </row>
    <row r="18" spans="5:5">
      <c r="E18" s="89"/>
    </row>
    <row r="19" spans="5:5">
      <c r="E19" s="89"/>
    </row>
    <row r="20" spans="5:5">
      <c r="E20" s="89"/>
    </row>
    <row r="21" spans="5:5">
      <c r="E21" s="89"/>
    </row>
  </sheetData>
  <mergeCells count="1">
    <mergeCell ref="C7:C9"/>
  </mergeCells>
  <hyperlinks>
    <hyperlink ref="C4" location="Indice!A1" display="Indice!A1" xr:uid="{00000000-0004-0000-01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8"/>
  <dimension ref="C1:E21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5" t="s">
        <v>335</v>
      </c>
    </row>
    <row r="4" spans="3:5" ht="20.100000000000001" customHeight="1">
      <c r="C4" s="4" t="str">
        <f>Indice!C4</f>
        <v>Demanda de energía eléctrica</v>
      </c>
    </row>
    <row r="5" spans="3:5" ht="12.6" customHeight="1"/>
    <row r="7" spans="3:5">
      <c r="C7" s="400" t="s">
        <v>198</v>
      </c>
      <c r="E7" s="89"/>
    </row>
    <row r="8" spans="3:5">
      <c r="C8" s="400"/>
      <c r="E8" s="89"/>
    </row>
    <row r="9" spans="3:5">
      <c r="C9" s="400"/>
      <c r="E9" s="89"/>
    </row>
    <row r="10" spans="3:5">
      <c r="E10" s="89"/>
    </row>
    <row r="11" spans="3:5">
      <c r="E11" s="89"/>
    </row>
    <row r="12" spans="3:5">
      <c r="E12" s="89"/>
    </row>
    <row r="13" spans="3:5">
      <c r="E13" s="89"/>
    </row>
    <row r="14" spans="3:5">
      <c r="E14" s="89"/>
    </row>
    <row r="15" spans="3:5">
      <c r="E15" s="89"/>
    </row>
    <row r="16" spans="3:5">
      <c r="E16" s="89"/>
    </row>
    <row r="17" spans="5:5">
      <c r="E17" s="89"/>
    </row>
    <row r="18" spans="5:5">
      <c r="E18" s="89"/>
    </row>
    <row r="19" spans="5:5">
      <c r="E19" s="89"/>
    </row>
    <row r="20" spans="5:5">
      <c r="E20" s="89"/>
    </row>
    <row r="21" spans="5:5">
      <c r="E21" s="89"/>
    </row>
  </sheetData>
  <mergeCells count="1">
    <mergeCell ref="C7:C9"/>
  </mergeCells>
  <hyperlinks>
    <hyperlink ref="C4" location="Indice!A1" display="Indice!A1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C1:E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5" t="s">
        <v>335</v>
      </c>
    </row>
    <row r="4" spans="3:5" ht="20.100000000000001" customHeight="1">
      <c r="C4" s="4" t="str">
        <f>Indice!C4</f>
        <v>Demanda de energía eléctrica</v>
      </c>
    </row>
    <row r="5" spans="3:5" ht="12.6" customHeight="1"/>
    <row r="7" spans="3:5" ht="12.75" customHeight="1">
      <c r="C7" s="400" t="s">
        <v>285</v>
      </c>
      <c r="E7" s="89"/>
    </row>
    <row r="8" spans="3:5">
      <c r="C8" s="400"/>
      <c r="E8" s="89"/>
    </row>
    <row r="9" spans="3:5">
      <c r="C9" s="330" t="s">
        <v>286</v>
      </c>
      <c r="E9" s="89"/>
    </row>
    <row r="10" spans="3:5">
      <c r="E10" s="89"/>
    </row>
    <row r="11" spans="3:5">
      <c r="E11" s="89"/>
    </row>
    <row r="12" spans="3:5">
      <c r="E12" s="89"/>
    </row>
    <row r="13" spans="3:5">
      <c r="E13" s="89"/>
    </row>
    <row r="14" spans="3:5">
      <c r="E14" s="89"/>
    </row>
    <row r="15" spans="3:5">
      <c r="E15" s="89"/>
    </row>
    <row r="16" spans="3:5">
      <c r="E16" s="89"/>
    </row>
    <row r="17" spans="5:5">
      <c r="E17" s="89"/>
    </row>
    <row r="18" spans="5:5">
      <c r="E18" s="89"/>
    </row>
    <row r="19" spans="5:5">
      <c r="E19" s="89"/>
    </row>
    <row r="20" spans="5:5">
      <c r="E20" s="89"/>
    </row>
    <row r="21" spans="5:5">
      <c r="E21" s="89"/>
    </row>
  </sheetData>
  <mergeCells count="1">
    <mergeCell ref="C7:C8"/>
  </mergeCells>
  <hyperlinks>
    <hyperlink ref="C4" location="Indice!A1" display="Indice!A1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0"/>
  <dimension ref="C1:E22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5" t="s">
        <v>335</v>
      </c>
    </row>
    <row r="4" spans="3:5" ht="20.100000000000001" customHeight="1">
      <c r="C4" s="4" t="str">
        <f>Indice!C4</f>
        <v>Demanda de energía eléctrica</v>
      </c>
    </row>
    <row r="5" spans="3:5" ht="12.6" customHeight="1"/>
    <row r="7" spans="3:5">
      <c r="C7" s="400" t="s">
        <v>347</v>
      </c>
      <c r="E7" s="89"/>
    </row>
    <row r="8" spans="3:5">
      <c r="C8" s="400"/>
      <c r="E8" s="89"/>
    </row>
    <row r="9" spans="3:5">
      <c r="C9" s="400"/>
      <c r="E9" s="89"/>
    </row>
    <row r="10" spans="3:5">
      <c r="E10" s="89"/>
    </row>
    <row r="11" spans="3:5">
      <c r="E11" s="89"/>
    </row>
    <row r="12" spans="3:5">
      <c r="E12" s="89"/>
    </row>
    <row r="13" spans="3:5">
      <c r="E13" s="89"/>
    </row>
    <row r="14" spans="3:5">
      <c r="E14" s="89"/>
    </row>
    <row r="15" spans="3:5">
      <c r="E15" s="89"/>
    </row>
    <row r="16" spans="3:5">
      <c r="E16" s="89"/>
    </row>
    <row r="17" spans="5:5">
      <c r="E17" s="89"/>
    </row>
    <row r="18" spans="5:5">
      <c r="E18" s="89"/>
    </row>
    <row r="19" spans="5:5">
      <c r="E19" s="89"/>
    </row>
    <row r="20" spans="5:5">
      <c r="E20" s="89"/>
    </row>
    <row r="21" spans="5:5">
      <c r="E21" s="89"/>
    </row>
    <row r="22" spans="5:5">
      <c r="E22" s="328" t="s">
        <v>287</v>
      </c>
    </row>
  </sheetData>
  <mergeCells count="1">
    <mergeCell ref="C7:C9"/>
  </mergeCells>
  <hyperlinks>
    <hyperlink ref="C4" location="Indice!A1" display="Indice!A1" xr:uid="{00000000-0004-0000-15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/>
  <dimension ref="C1:E22"/>
  <sheetViews>
    <sheetView showGridLines="0" showRowColHeaders="0" topLeftCell="A2" workbookViewId="0">
      <selection activeCell="C4" sqref="C4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5" t="s">
        <v>335</v>
      </c>
    </row>
    <row r="4" spans="3:5" ht="20.100000000000001" customHeight="1">
      <c r="C4" s="4" t="str">
        <f>Indice!C4</f>
        <v>Demanda de energía eléctrica</v>
      </c>
    </row>
    <row r="5" spans="3:5" ht="12.6" customHeight="1"/>
    <row r="7" spans="3:5" ht="12.75" customHeight="1">
      <c r="C7" s="400" t="s">
        <v>352</v>
      </c>
      <c r="E7" s="89"/>
    </row>
    <row r="8" spans="3:5">
      <c r="C8" s="400"/>
      <c r="E8" s="89"/>
    </row>
    <row r="9" spans="3:5">
      <c r="C9" s="400"/>
      <c r="E9" s="89"/>
    </row>
    <row r="10" spans="3:5">
      <c r="C10" s="400"/>
      <c r="E10" s="89"/>
    </row>
    <row r="11" spans="3:5">
      <c r="E11" s="89"/>
    </row>
    <row r="12" spans="3:5">
      <c r="E12" s="89"/>
    </row>
    <row r="13" spans="3:5">
      <c r="E13" s="89"/>
    </row>
    <row r="14" spans="3:5">
      <c r="E14" s="89"/>
    </row>
    <row r="15" spans="3:5">
      <c r="E15" s="89"/>
    </row>
    <row r="16" spans="3:5">
      <c r="E16" s="89"/>
    </row>
    <row r="17" spans="5:5">
      <c r="E17" s="89"/>
    </row>
    <row r="18" spans="5:5">
      <c r="E18" s="89"/>
    </row>
    <row r="19" spans="5:5">
      <c r="E19" s="89"/>
    </row>
    <row r="20" spans="5:5">
      <c r="E20" s="89"/>
    </row>
    <row r="21" spans="5:5">
      <c r="E21" s="89"/>
    </row>
    <row r="22" spans="5:5">
      <c r="E22" s="328" t="s">
        <v>287</v>
      </c>
    </row>
  </sheetData>
  <mergeCells count="1">
    <mergeCell ref="C7:C10"/>
  </mergeCells>
  <hyperlinks>
    <hyperlink ref="C4" location="Indice!A1" display="Indice!A1" xr:uid="{00000000-0004-0000-16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/>
  <dimension ref="C1:P41"/>
  <sheetViews>
    <sheetView showGridLines="0" showRowColHeaders="0" topLeftCell="A2" workbookViewId="0">
      <selection activeCell="E4" sqref="E4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5" t="s">
        <v>335</v>
      </c>
    </row>
    <row r="4" spans="3:5" ht="20.100000000000001" customHeight="1">
      <c r="C4" s="4" t="str">
        <f>Indice!C4</f>
        <v>Demanda de energía eléctrica</v>
      </c>
    </row>
    <row r="5" spans="3:5" ht="12.6" customHeight="1"/>
    <row r="7" spans="3:5" ht="13.35" customHeight="1">
      <c r="C7" s="400" t="s">
        <v>321</v>
      </c>
      <c r="E7" s="89"/>
    </row>
    <row r="8" spans="3:5" ht="13.35" customHeight="1">
      <c r="C8" s="400"/>
      <c r="E8" s="89"/>
    </row>
    <row r="9" spans="3:5">
      <c r="C9" s="400"/>
      <c r="E9" s="89"/>
    </row>
    <row r="10" spans="3:5">
      <c r="C10" s="400"/>
      <c r="E10" s="89"/>
    </row>
    <row r="11" spans="3:5">
      <c r="C11" s="330" t="s">
        <v>28</v>
      </c>
      <c r="E11" s="89"/>
    </row>
    <row r="12" spans="3:5">
      <c r="C12" s="330"/>
      <c r="E12" s="89"/>
    </row>
    <row r="13" spans="3:5">
      <c r="E13" s="89"/>
    </row>
    <row r="14" spans="3:5">
      <c r="E14" s="89"/>
    </row>
    <row r="15" spans="3:5">
      <c r="E15" s="89"/>
    </row>
    <row r="16" spans="3:5">
      <c r="E16" s="89"/>
    </row>
    <row r="17" spans="4:16">
      <c r="E17" s="89"/>
    </row>
    <row r="18" spans="4:16">
      <c r="E18" s="89"/>
    </row>
    <row r="19" spans="4:16">
      <c r="E19" s="89"/>
    </row>
    <row r="20" spans="4:16">
      <c r="E20" s="89"/>
    </row>
    <row r="21" spans="4:16">
      <c r="E21" s="89"/>
    </row>
    <row r="26" spans="4:16">
      <c r="D26" s="402"/>
      <c r="E26" s="402"/>
      <c r="F26" s="402"/>
      <c r="G26" s="402"/>
      <c r="H26" s="402"/>
      <c r="I26" s="402"/>
      <c r="J26" s="402"/>
      <c r="K26" s="402"/>
      <c r="L26" s="402"/>
      <c r="M26" s="402"/>
    </row>
    <row r="28" spans="4:16">
      <c r="D28" s="60"/>
      <c r="E28" s="84"/>
      <c r="F28" s="60"/>
      <c r="G28" s="84"/>
      <c r="H28" s="60"/>
      <c r="I28" s="84"/>
      <c r="J28" s="60"/>
      <c r="K28" s="84"/>
      <c r="L28" s="60"/>
      <c r="M28" s="84"/>
      <c r="P28" s="20"/>
    </row>
    <row r="29" spans="4:16">
      <c r="D29" s="60"/>
      <c r="E29" s="84"/>
      <c r="F29" s="60"/>
      <c r="G29" s="84"/>
      <c r="H29" s="60"/>
      <c r="I29" s="84"/>
      <c r="J29" s="60"/>
      <c r="K29" s="84"/>
      <c r="L29" s="60"/>
      <c r="M29" s="84"/>
      <c r="P29" s="20"/>
    </row>
    <row r="30" spans="4:16">
      <c r="D30" s="60"/>
      <c r="E30" s="84"/>
      <c r="F30" s="60"/>
      <c r="G30" s="84"/>
      <c r="H30" s="60"/>
      <c r="I30" s="84"/>
      <c r="J30" s="60"/>
      <c r="K30" s="84"/>
      <c r="L30" s="60"/>
      <c r="M30" s="84"/>
      <c r="P30" s="20"/>
    </row>
    <row r="31" spans="4:16">
      <c r="D31" s="60"/>
      <c r="E31" s="84"/>
      <c r="F31" s="60"/>
      <c r="G31" s="84"/>
      <c r="H31" s="60"/>
      <c r="I31" s="84"/>
      <c r="J31" s="60"/>
      <c r="K31" s="84"/>
      <c r="L31" s="60"/>
      <c r="M31" s="84"/>
      <c r="P31" s="20"/>
    </row>
    <row r="32" spans="4:16">
      <c r="D32" s="60"/>
      <c r="E32" s="84"/>
      <c r="F32" s="60"/>
      <c r="G32" s="84"/>
      <c r="H32" s="60"/>
      <c r="I32" s="84"/>
      <c r="J32" s="60"/>
      <c r="K32" s="84"/>
      <c r="L32" s="60"/>
      <c r="M32" s="84"/>
      <c r="P32" s="20"/>
    </row>
    <row r="33" spans="4:16">
      <c r="D33" s="60"/>
      <c r="E33" s="84"/>
      <c r="F33" s="60"/>
      <c r="G33" s="84"/>
      <c r="H33" s="60"/>
      <c r="I33" s="84"/>
      <c r="J33" s="60"/>
      <c r="K33" s="84"/>
      <c r="L33" s="60"/>
      <c r="M33" s="84"/>
      <c r="P33" s="20"/>
    </row>
    <row r="34" spans="4:16">
      <c r="D34" s="60"/>
      <c r="E34" s="84"/>
      <c r="F34" s="60"/>
      <c r="G34" s="84"/>
      <c r="H34" s="60"/>
      <c r="I34" s="84"/>
      <c r="J34" s="60"/>
      <c r="K34" s="84"/>
      <c r="L34" s="60"/>
      <c r="M34" s="84"/>
      <c r="P34" s="20"/>
    </row>
    <row r="35" spans="4:16">
      <c r="D35" s="60"/>
      <c r="E35" s="84"/>
      <c r="F35" s="60"/>
      <c r="G35" s="84"/>
      <c r="H35" s="60"/>
      <c r="I35" s="84"/>
      <c r="J35" s="60"/>
      <c r="K35" s="84"/>
      <c r="L35" s="60"/>
      <c r="M35" s="84"/>
      <c r="P35" s="20"/>
    </row>
    <row r="36" spans="4:16">
      <c r="D36" s="60"/>
      <c r="E36" s="84"/>
      <c r="F36" s="60"/>
      <c r="G36" s="84"/>
      <c r="H36" s="60"/>
      <c r="I36" s="84"/>
      <c r="J36" s="60"/>
      <c r="K36" s="84"/>
      <c r="L36" s="60"/>
      <c r="M36" s="84"/>
      <c r="P36" s="20"/>
    </row>
    <row r="37" spans="4:16">
      <c r="D37" s="60"/>
      <c r="E37" s="84"/>
      <c r="F37" s="60"/>
      <c r="G37" s="84"/>
      <c r="H37" s="60"/>
      <c r="I37" s="84"/>
      <c r="J37" s="60"/>
      <c r="K37" s="84"/>
      <c r="L37" s="60"/>
      <c r="M37" s="84"/>
      <c r="P37" s="20"/>
    </row>
    <row r="38" spans="4:16">
      <c r="D38" s="60"/>
      <c r="E38" s="84"/>
      <c r="F38" s="60"/>
      <c r="G38" s="84"/>
      <c r="H38" s="60"/>
      <c r="I38" s="84"/>
      <c r="J38" s="60"/>
      <c r="K38" s="84"/>
      <c r="L38" s="60"/>
      <c r="M38" s="84"/>
      <c r="P38" s="20"/>
    </row>
    <row r="39" spans="4:16">
      <c r="D39" s="60"/>
      <c r="E39" s="84"/>
      <c r="F39" s="60"/>
      <c r="G39" s="84"/>
      <c r="H39" s="60"/>
      <c r="I39" s="84"/>
      <c r="J39" s="60"/>
      <c r="K39" s="84"/>
      <c r="L39" s="60"/>
      <c r="M39" s="84"/>
      <c r="P39" s="20"/>
    </row>
    <row r="41" spans="4:16">
      <c r="E41" s="84"/>
      <c r="G41" s="84"/>
      <c r="I41" s="84"/>
      <c r="K41" s="84"/>
      <c r="M41" s="84"/>
    </row>
  </sheetData>
  <mergeCells count="6">
    <mergeCell ref="C7:C10"/>
    <mergeCell ref="L26:M26"/>
    <mergeCell ref="D26:E26"/>
    <mergeCell ref="F26:G26"/>
    <mergeCell ref="H26:I26"/>
    <mergeCell ref="J26:K26"/>
  </mergeCells>
  <hyperlinks>
    <hyperlink ref="C4" location="Indice!A1" display="Indice!A1" xr:uid="{00000000-0004-0000-17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3"/>
  <dimension ref="C1:S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6" width="8.5703125" style="34" bestFit="1" customWidth="1"/>
    <col min="7" max="7" width="6.140625" style="34" bestFit="1" customWidth="1"/>
    <col min="8" max="8" width="0.5703125" style="34" customWidth="1"/>
    <col min="9" max="9" width="8.42578125" style="34" bestFit="1" customWidth="1"/>
    <col min="10" max="10" width="6.140625" style="34" bestFit="1" customWidth="1"/>
    <col min="11" max="11" width="0.5703125" style="34" customWidth="1"/>
    <col min="12" max="12" width="8.42578125" style="34" customWidth="1"/>
    <col min="13" max="13" width="6.140625" style="34" bestFit="1" customWidth="1"/>
    <col min="14" max="14" width="0.5703125" style="34" customWidth="1"/>
    <col min="15" max="15" width="8.42578125" style="34" bestFit="1" customWidth="1"/>
    <col min="16" max="16" width="6.140625" style="34" bestFit="1" customWidth="1"/>
    <col min="17" max="17" width="0.5703125" style="34" customWidth="1"/>
    <col min="18" max="18" width="8.42578125" style="34" customWidth="1"/>
    <col min="19" max="19" width="4.85546875" style="34" customWidth="1"/>
  </cols>
  <sheetData>
    <row r="1" spans="3:19" ht="0.6" customHeight="1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ht="21" customHeight="1">
      <c r="E2" s="28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6" t="s">
        <v>30</v>
      </c>
    </row>
    <row r="3" spans="3:19" ht="15" customHeight="1">
      <c r="E3" s="28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83" t="s">
        <v>335</v>
      </c>
    </row>
    <row r="4" spans="3:19" ht="20.100000000000001" customHeight="1">
      <c r="C4" s="4" t="str">
        <f>Indice!C4</f>
        <v>Demanda de energía eléctrica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3:19" ht="12.6" customHeight="1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3:19"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3:19" ht="13.35" customHeight="1">
      <c r="C7" s="400" t="s">
        <v>288</v>
      </c>
      <c r="E7" s="35"/>
      <c r="F7" s="36">
        <v>2016</v>
      </c>
      <c r="G7" s="36"/>
      <c r="H7" s="37"/>
      <c r="I7" s="36">
        <v>2017</v>
      </c>
      <c r="J7" s="36"/>
      <c r="K7" s="37"/>
      <c r="L7" s="36">
        <v>2018</v>
      </c>
      <c r="M7" s="36"/>
      <c r="N7" s="37"/>
      <c r="O7" s="36">
        <v>2019</v>
      </c>
      <c r="P7" s="36"/>
      <c r="Q7" s="37"/>
      <c r="R7" s="36">
        <v>2020</v>
      </c>
      <c r="S7" s="36"/>
    </row>
    <row r="8" spans="3:19" ht="13.35" customHeight="1">
      <c r="C8" s="400"/>
      <c r="E8" s="38"/>
      <c r="F8" s="39" t="s">
        <v>0</v>
      </c>
      <c r="G8" s="39" t="s">
        <v>1</v>
      </c>
      <c r="H8" s="39"/>
      <c r="I8" s="39" t="s">
        <v>0</v>
      </c>
      <c r="J8" s="39" t="s">
        <v>1</v>
      </c>
      <c r="K8" s="39"/>
      <c r="L8" s="39" t="s">
        <v>0</v>
      </c>
      <c r="M8" s="39" t="s">
        <v>1</v>
      </c>
      <c r="N8" s="39"/>
      <c r="O8" s="39" t="s">
        <v>0</v>
      </c>
      <c r="P8" s="39" t="s">
        <v>1</v>
      </c>
      <c r="Q8" s="39"/>
      <c r="R8" s="39" t="s">
        <v>0</v>
      </c>
      <c r="S8" s="39" t="s">
        <v>1</v>
      </c>
    </row>
    <row r="9" spans="3:19">
      <c r="C9" s="400"/>
      <c r="E9" s="100" t="s">
        <v>3</v>
      </c>
      <c r="F9" s="101">
        <f>'Data 2'!G69/1000</f>
        <v>1169.1327379999998</v>
      </c>
      <c r="G9" s="102">
        <f>+F9/F$21*100</f>
        <v>7.8013642374433712</v>
      </c>
      <c r="H9" s="102"/>
      <c r="I9" s="101">
        <f>'Data 2'!G81/1000</f>
        <v>1259.8959749999999</v>
      </c>
      <c r="J9" s="102">
        <f>+I9/I$21*100</f>
        <v>8.2020392811363223</v>
      </c>
      <c r="K9" s="102"/>
      <c r="L9" s="101">
        <f>'Data 2'!G93/1000</f>
        <v>1228.5711439999998</v>
      </c>
      <c r="M9" s="102">
        <f>+L9/L$21*100</f>
        <v>8.0197285386397859</v>
      </c>
      <c r="N9" s="102">
        <v>22530.412876999999</v>
      </c>
      <c r="O9" s="101">
        <f>'Data 2'!G105/1000</f>
        <v>1269.5054720000001</v>
      </c>
      <c r="P9" s="102">
        <f>+O9/O$21*100</f>
        <v>8.239712821687645</v>
      </c>
      <c r="Q9" s="102"/>
      <c r="R9" s="101">
        <f>'Data 2'!G117/1000</f>
        <v>1249.0653409999998</v>
      </c>
      <c r="S9" s="102">
        <f>+R9/R$21*100</f>
        <v>9.3953535653262215</v>
      </c>
    </row>
    <row r="10" spans="3:19">
      <c r="C10" s="400"/>
      <c r="E10" s="97" t="s">
        <v>5</v>
      </c>
      <c r="F10" s="101">
        <f>'Data 2'!G70/1000</f>
        <v>1115.7713880000001</v>
      </c>
      <c r="G10" s="102">
        <f t="shared" ref="G10:G20" si="0">+F10/F$21*100</f>
        <v>7.4452957483650186</v>
      </c>
      <c r="H10" s="102"/>
      <c r="I10" s="101">
        <f>'Data 2'!G82/1000</f>
        <v>1092.1355790000002</v>
      </c>
      <c r="J10" s="102">
        <f t="shared" ref="J10:J20" si="1">+I10/I$21*100</f>
        <v>7.1099035928617553</v>
      </c>
      <c r="K10" s="102"/>
      <c r="L10" s="101">
        <f>'Data 2'!G94/1000</f>
        <v>1174.1520579999999</v>
      </c>
      <c r="M10" s="102">
        <f t="shared" ref="M10:M20" si="2">+L10/L$21*100</f>
        <v>7.6644977494646733</v>
      </c>
      <c r="N10" s="102">
        <v>21052.741961000003</v>
      </c>
      <c r="O10" s="101">
        <f>'Data 2'!G106/1000</f>
        <v>1125.8995109999998</v>
      </c>
      <c r="P10" s="102">
        <f t="shared" ref="P10:P20" si="3">+O10/O$21*100</f>
        <v>7.307639739514685</v>
      </c>
      <c r="Q10" s="102"/>
      <c r="R10" s="101">
        <f>'Data 2'!G118/1000</f>
        <v>1140.8842999999999</v>
      </c>
      <c r="S10" s="102">
        <f t="shared" ref="S10:S20" si="4">+R10/R$21*100</f>
        <v>8.5816258155462748</v>
      </c>
    </row>
    <row r="11" spans="3:19">
      <c r="E11" s="97" t="s">
        <v>7</v>
      </c>
      <c r="F11" s="101">
        <f>'Data 2'!G71/1000</f>
        <v>1200.6079609999999</v>
      </c>
      <c r="G11" s="102">
        <f t="shared" si="0"/>
        <v>8.0113914405972313</v>
      </c>
      <c r="H11" s="102"/>
      <c r="I11" s="101">
        <f>'Data 2'!G83/1000</f>
        <v>1178.4386910000001</v>
      </c>
      <c r="J11" s="102">
        <f t="shared" si="1"/>
        <v>7.6717448311499457</v>
      </c>
      <c r="K11" s="102"/>
      <c r="L11" s="101">
        <f>'Data 2'!G95/1000</f>
        <v>1225.913812</v>
      </c>
      <c r="M11" s="102">
        <f t="shared" si="2"/>
        <v>8.0023823056754875</v>
      </c>
      <c r="N11" s="102">
        <v>21103.814710000002</v>
      </c>
      <c r="O11" s="101">
        <f>'Data 2'!G107/1000</f>
        <v>1208.649868</v>
      </c>
      <c r="P11" s="102">
        <f t="shared" si="3"/>
        <v>7.8447301204627475</v>
      </c>
      <c r="Q11" s="102"/>
      <c r="R11" s="101">
        <f>'Data 2'!G119/1000</f>
        <v>1118.3709339999998</v>
      </c>
      <c r="S11" s="102">
        <f t="shared" si="4"/>
        <v>8.4122823660304551</v>
      </c>
    </row>
    <row r="12" spans="3:19">
      <c r="E12" s="97" t="s">
        <v>9</v>
      </c>
      <c r="F12" s="101">
        <f>'Data 2'!G72/1000</f>
        <v>1133.8199050000001</v>
      </c>
      <c r="G12" s="102">
        <f t="shared" si="0"/>
        <v>7.5657295113469329</v>
      </c>
      <c r="H12" s="102"/>
      <c r="I12" s="101">
        <f>'Data 2'!G84/1000</f>
        <v>1150.8530550000003</v>
      </c>
      <c r="J12" s="102">
        <f t="shared" si="1"/>
        <v>7.4921597903555046</v>
      </c>
      <c r="K12" s="102"/>
      <c r="L12" s="101">
        <f>'Data 2'!G96/1000</f>
        <v>1162.212554</v>
      </c>
      <c r="M12" s="102">
        <f t="shared" si="2"/>
        <v>7.5865603980677863</v>
      </c>
      <c r="N12" s="102">
        <v>19100.026852999999</v>
      </c>
      <c r="O12" s="101">
        <f>'Data 2'!G108/1000</f>
        <v>1178.1576670000002</v>
      </c>
      <c r="P12" s="102">
        <f t="shared" si="3"/>
        <v>7.6468207887720725</v>
      </c>
      <c r="Q12" s="102"/>
      <c r="R12" s="101">
        <f>'Data 2'!G120/1000</f>
        <v>900.46277700000007</v>
      </c>
      <c r="S12" s="102">
        <f t="shared" si="4"/>
        <v>6.7731974338166374</v>
      </c>
    </row>
    <row r="13" spans="3:19">
      <c r="E13" s="97" t="s">
        <v>10</v>
      </c>
      <c r="F13" s="101">
        <f>'Data 2'!G73/1000</f>
        <v>1203.1702520000001</v>
      </c>
      <c r="G13" s="102">
        <f t="shared" si="0"/>
        <v>8.0284890418563659</v>
      </c>
      <c r="H13" s="102"/>
      <c r="I13" s="101">
        <f>'Data 2'!G85/1000</f>
        <v>1244.175712</v>
      </c>
      <c r="J13" s="102">
        <f t="shared" si="1"/>
        <v>8.0996989155868633</v>
      </c>
      <c r="K13" s="102"/>
      <c r="L13" s="101">
        <f>'Data 2'!G97/1000</f>
        <v>1224.6702209999999</v>
      </c>
      <c r="M13" s="102">
        <f t="shared" si="2"/>
        <v>7.9942645322101065</v>
      </c>
      <c r="N13" s="102">
        <v>19255.983743999997</v>
      </c>
      <c r="O13" s="101">
        <f>'Data 2'!G109/1000</f>
        <v>1235.1561630000001</v>
      </c>
      <c r="P13" s="102">
        <f t="shared" si="3"/>
        <v>8.016768968332272</v>
      </c>
      <c r="Q13" s="102"/>
      <c r="R13" s="101">
        <f>'Data 2'!G121/1000</f>
        <v>939.69390699999997</v>
      </c>
      <c r="S13" s="102">
        <f t="shared" si="4"/>
        <v>7.0682903525122933</v>
      </c>
    </row>
    <row r="14" spans="3:19">
      <c r="E14" s="97" t="s">
        <v>12</v>
      </c>
      <c r="F14" s="101">
        <f>'Data 2'!G74/1000</f>
        <v>1273.9005030000003</v>
      </c>
      <c r="G14" s="102">
        <f t="shared" si="0"/>
        <v>8.5004563666280006</v>
      </c>
      <c r="H14" s="102"/>
      <c r="I14" s="101">
        <f>'Data 2'!G86/1000</f>
        <v>1343.6200590000001</v>
      </c>
      <c r="J14" s="102">
        <f t="shared" si="1"/>
        <v>8.7470908087000652</v>
      </c>
      <c r="K14" s="102"/>
      <c r="L14" s="101">
        <f>'Data 2'!G98/1000</f>
        <v>1276.7186550000001</v>
      </c>
      <c r="M14" s="102">
        <f t="shared" si="2"/>
        <v>8.334020445882544</v>
      </c>
      <c r="N14" s="102">
        <v>20562.727529</v>
      </c>
      <c r="O14" s="101">
        <f>'Data 2'!G110/1000</f>
        <v>1288.123155</v>
      </c>
      <c r="P14" s="102">
        <f t="shared" si="3"/>
        <v>8.3605507106992931</v>
      </c>
      <c r="Q14" s="102"/>
      <c r="R14" s="101">
        <f>'Data 2'!G122/1000</f>
        <v>996.0963220000001</v>
      </c>
      <c r="S14" s="102">
        <f t="shared" si="4"/>
        <v>7.4925440832570818</v>
      </c>
    </row>
    <row r="15" spans="3:19">
      <c r="E15" s="97" t="s">
        <v>13</v>
      </c>
      <c r="F15" s="101">
        <f>'Data 2'!G75/1000</f>
        <v>1441.4813530000001</v>
      </c>
      <c r="G15" s="102">
        <f t="shared" si="0"/>
        <v>9.6186863225411514</v>
      </c>
      <c r="H15" s="102"/>
      <c r="I15" s="101">
        <f>'Data 2'!G87/1000</f>
        <v>1484.8107240000002</v>
      </c>
      <c r="J15" s="102">
        <f t="shared" si="1"/>
        <v>9.6662550916558541</v>
      </c>
      <c r="K15" s="102"/>
      <c r="L15" s="101">
        <f>'Data 2'!G99/1000</f>
        <v>1480.8642889999999</v>
      </c>
      <c r="M15" s="102">
        <f t="shared" si="2"/>
        <v>9.6666193556193569</v>
      </c>
      <c r="N15" s="102">
        <v>21572.715988000004</v>
      </c>
      <c r="O15" s="101">
        <f>'Data 2'!G111/1000</f>
        <v>1522.7870990000001</v>
      </c>
      <c r="P15" s="102">
        <f t="shared" si="3"/>
        <v>9.8836347389378041</v>
      </c>
      <c r="Q15" s="102"/>
      <c r="R15" s="101">
        <f>'Data 2'!G123/1000</f>
        <v>1247.1533019999999</v>
      </c>
      <c r="S15" s="102">
        <f t="shared" si="4"/>
        <v>9.3809713854305645</v>
      </c>
    </row>
    <row r="16" spans="3:19">
      <c r="E16" s="97" t="s">
        <v>14</v>
      </c>
      <c r="F16" s="101">
        <f>'Data 2'!G76/1000</f>
        <v>1481.3154040000002</v>
      </c>
      <c r="G16" s="102">
        <f t="shared" si="0"/>
        <v>9.8844901366020785</v>
      </c>
      <c r="H16" s="102"/>
      <c r="I16" s="101">
        <f>'Data 2'!G88/1000</f>
        <v>1553.18453</v>
      </c>
      <c r="J16" s="102">
        <f t="shared" si="1"/>
        <v>10.111374890227154</v>
      </c>
      <c r="K16" s="102"/>
      <c r="L16" s="101">
        <f>'Data 2'!G100/1000</f>
        <v>1525.5992179999998</v>
      </c>
      <c r="M16" s="102">
        <f t="shared" si="2"/>
        <v>9.9586349938894063</v>
      </c>
      <c r="N16" s="102">
        <v>19583.977256999999</v>
      </c>
      <c r="O16" s="101">
        <f>'Data 2'!G112/1000</f>
        <v>1533.6755479999999</v>
      </c>
      <c r="P16" s="102">
        <f t="shared" si="3"/>
        <v>9.9543061104382726</v>
      </c>
      <c r="Q16" s="102"/>
      <c r="R16" s="101">
        <f>'Data 2'!G124/1000</f>
        <v>1319.248325</v>
      </c>
      <c r="S16" s="102">
        <f t="shared" si="4"/>
        <v>9.9232634570711369</v>
      </c>
    </row>
    <row r="17" spans="4:19">
      <c r="E17" s="97" t="s">
        <v>16</v>
      </c>
      <c r="F17" s="101">
        <f>'Data 2'!G77/1000</f>
        <v>1354.6039089999997</v>
      </c>
      <c r="G17" s="102">
        <f t="shared" si="0"/>
        <v>9.0389723494113596</v>
      </c>
      <c r="H17" s="102"/>
      <c r="I17" s="101">
        <f>'Data 2'!G89/1000</f>
        <v>1330.763469</v>
      </c>
      <c r="J17" s="102">
        <f t="shared" si="1"/>
        <v>8.6633932191419536</v>
      </c>
      <c r="K17" s="102"/>
      <c r="L17" s="101">
        <f>'Data 2'!G101/1000</f>
        <v>1380.0563909999998</v>
      </c>
      <c r="M17" s="102">
        <f t="shared" si="2"/>
        <v>9.0085768967360096</v>
      </c>
      <c r="N17" s="102">
        <v>19539.287537</v>
      </c>
      <c r="O17" s="101">
        <f>'Data 2'!G113/1000</f>
        <v>1361.527564</v>
      </c>
      <c r="P17" s="102">
        <f t="shared" si="3"/>
        <v>8.836981307767017</v>
      </c>
      <c r="Q17" s="102"/>
      <c r="R17" s="101">
        <f>'Data 2'!G125/1000</f>
        <v>1123.9003769999999</v>
      </c>
      <c r="S17" s="102">
        <f t="shared" si="4"/>
        <v>8.4538743230714903</v>
      </c>
    </row>
    <row r="18" spans="4:19">
      <c r="E18" s="97" t="s">
        <v>18</v>
      </c>
      <c r="F18" s="101">
        <f>'Data 2'!G78/1000</f>
        <v>1274.4746509999998</v>
      </c>
      <c r="G18" s="102">
        <f t="shared" si="0"/>
        <v>8.5042875292741318</v>
      </c>
      <c r="H18" s="102"/>
      <c r="I18" s="101">
        <f>'Data 2'!G90/1000</f>
        <v>1298.3440719999999</v>
      </c>
      <c r="J18" s="102">
        <f t="shared" si="1"/>
        <v>8.452339947331355</v>
      </c>
      <c r="K18" s="102"/>
      <c r="L18" s="101">
        <f>'Data 2'!G102/1000</f>
        <v>1290.3859400000001</v>
      </c>
      <c r="M18" s="102">
        <f t="shared" si="2"/>
        <v>8.4232362117708419</v>
      </c>
      <c r="N18" s="102">
        <v>19277.604965999999</v>
      </c>
      <c r="O18" s="101">
        <f>'Data 2'!G114/1000</f>
        <v>1299.3836220000001</v>
      </c>
      <c r="P18" s="102">
        <f t="shared" si="3"/>
        <v>8.4336366613820566</v>
      </c>
      <c r="Q18" s="102"/>
      <c r="R18" s="101">
        <f>'Data 2'!G126/1000</f>
        <v>1075.2693590000001</v>
      </c>
      <c r="S18" s="102">
        <f t="shared" si="4"/>
        <v>8.0880763192729503</v>
      </c>
    </row>
    <row r="19" spans="4:19">
      <c r="E19" s="97" t="s">
        <v>20</v>
      </c>
      <c r="F19" s="101">
        <f>'Data 2'!G79/1000</f>
        <v>1140.1270829999999</v>
      </c>
      <c r="G19" s="102">
        <f t="shared" si="0"/>
        <v>7.6078159154729192</v>
      </c>
      <c r="H19" s="102"/>
      <c r="I19" s="101">
        <f>'Data 2'!G91/1000</f>
        <v>1180.2322349999999</v>
      </c>
      <c r="J19" s="102">
        <f t="shared" si="1"/>
        <v>7.6834209684123449</v>
      </c>
      <c r="K19" s="102"/>
      <c r="L19" s="101">
        <f>'Data 2'!G103/1000</f>
        <v>1151.5816109999998</v>
      </c>
      <c r="M19" s="102">
        <f t="shared" si="2"/>
        <v>7.5171649239952201</v>
      </c>
      <c r="N19" s="102">
        <v>20702.574327000002</v>
      </c>
      <c r="O19" s="101">
        <f>'Data 2'!G115/1000</f>
        <v>1180.5343969999999</v>
      </c>
      <c r="P19" s="102">
        <f t="shared" si="3"/>
        <v>7.6622469315391744</v>
      </c>
      <c r="Q19" s="102"/>
      <c r="R19" s="101">
        <f>'Data 2'!G127/1000</f>
        <v>1047.7949859999999</v>
      </c>
      <c r="S19" s="102">
        <f t="shared" si="4"/>
        <v>7.8814166355497637</v>
      </c>
    </row>
    <row r="20" spans="4:19">
      <c r="E20" s="99" t="s">
        <v>22</v>
      </c>
      <c r="F20" s="103">
        <f>'Data 2'!G80/1000</f>
        <v>1197.854979</v>
      </c>
      <c r="G20" s="104">
        <f t="shared" si="0"/>
        <v>7.9930214004614433</v>
      </c>
      <c r="H20" s="104"/>
      <c r="I20" s="103">
        <f>'Data 2'!G92/1000</f>
        <v>1244.3108480000001</v>
      </c>
      <c r="J20" s="104">
        <f t="shared" si="1"/>
        <v>8.100578663440885</v>
      </c>
      <c r="K20" s="104"/>
      <c r="L20" s="103">
        <f>'Data 2'!G104/1000</f>
        <v>1198.634832</v>
      </c>
      <c r="M20" s="104">
        <f t="shared" si="2"/>
        <v>7.8243136480487836</v>
      </c>
      <c r="N20" s="104">
        <v>22540.629502</v>
      </c>
      <c r="O20" s="103">
        <f>'Data 2'!G116/1000</f>
        <v>1203.7567059999999</v>
      </c>
      <c r="P20" s="104">
        <f t="shared" si="3"/>
        <v>7.8129711004669726</v>
      </c>
      <c r="Q20" s="104"/>
      <c r="R20" s="103">
        <f>'Data 2'!G128/1000</f>
        <v>1136.5607219999999</v>
      </c>
      <c r="S20" s="104">
        <f t="shared" si="4"/>
        <v>8.5491042631151224</v>
      </c>
    </row>
    <row r="21" spans="4:19">
      <c r="E21" s="105" t="s">
        <v>23</v>
      </c>
      <c r="F21" s="106">
        <f>SUM(F9:F20)</f>
        <v>14986.260125999999</v>
      </c>
      <c r="G21" s="107">
        <f>SUM(G9:G20)</f>
        <v>100.00000000000001</v>
      </c>
      <c r="H21" s="108"/>
      <c r="I21" s="106">
        <f>SUM(I9:I20)</f>
        <v>15360.764949</v>
      </c>
      <c r="J21" s="107">
        <f>SUM(J9:J20)</f>
        <v>100</v>
      </c>
      <c r="K21" s="108"/>
      <c r="L21" s="106">
        <f>SUM(L9:L20)</f>
        <v>15319.360724999999</v>
      </c>
      <c r="M21" s="107">
        <f>SUM(M9:M20)</f>
        <v>100.00000000000001</v>
      </c>
      <c r="N21" s="108"/>
      <c r="O21" s="106">
        <f>SUM(O9:O20)</f>
        <v>15407.156771999998</v>
      </c>
      <c r="P21" s="107">
        <f>SUM(P9:P20)</f>
        <v>100</v>
      </c>
      <c r="Q21" s="108"/>
      <c r="R21" s="106">
        <f>SUM(R9:R20)</f>
        <v>13294.500652000001</v>
      </c>
      <c r="S21" s="107">
        <f>SUM(S9:S20)</f>
        <v>100</v>
      </c>
    </row>
    <row r="22" spans="4:19">
      <c r="F22" s="47"/>
      <c r="I22" s="64"/>
      <c r="L22" s="64"/>
      <c r="O22" s="64"/>
      <c r="R22" s="64"/>
    </row>
    <row r="23" spans="4:19">
      <c r="F23" s="21"/>
      <c r="G23" s="21"/>
      <c r="H23" s="21"/>
      <c r="I23" s="69"/>
      <c r="J23" s="21"/>
      <c r="K23" s="21"/>
      <c r="L23" s="69"/>
      <c r="M23" s="21"/>
      <c r="N23" s="21"/>
      <c r="O23" s="69"/>
      <c r="P23" s="44"/>
      <c r="Q23" s="43"/>
      <c r="R23" s="69"/>
      <c r="S23" s="44"/>
    </row>
    <row r="24" spans="4:19">
      <c r="F24" s="70"/>
      <c r="G24" s="44"/>
      <c r="H24" s="43"/>
      <c r="I24" s="70"/>
      <c r="J24" s="44"/>
      <c r="K24" s="43"/>
      <c r="L24" s="70"/>
      <c r="M24" s="44"/>
      <c r="N24" s="43"/>
      <c r="O24" s="70"/>
      <c r="P24" s="44"/>
      <c r="Q24" s="43"/>
      <c r="R24" s="70"/>
      <c r="S24" s="44"/>
    </row>
    <row r="25" spans="4:19">
      <c r="F25" s="44"/>
      <c r="G25" s="44"/>
      <c r="H25" s="43"/>
      <c r="I25" s="44"/>
      <c r="J25" s="44"/>
      <c r="K25" s="43"/>
      <c r="L25" s="44"/>
      <c r="M25" s="44"/>
      <c r="N25" s="43"/>
      <c r="O25" s="44"/>
      <c r="P25" s="44"/>
      <c r="Q25" s="43"/>
      <c r="R25" s="44"/>
      <c r="S25" s="44"/>
    </row>
    <row r="26" spans="4:19">
      <c r="D26" s="402"/>
      <c r="E26" s="402"/>
      <c r="F26" s="44"/>
      <c r="G26" s="44"/>
      <c r="H26" s="43"/>
      <c r="I26" s="44"/>
      <c r="J26" s="44"/>
      <c r="K26" s="43"/>
      <c r="L26" s="44"/>
      <c r="M26" s="44"/>
      <c r="N26" s="43"/>
      <c r="O26" s="44"/>
      <c r="P26" s="44"/>
      <c r="Q26" s="43"/>
      <c r="R26" s="44"/>
      <c r="S26" s="44"/>
    </row>
    <row r="27" spans="4:19">
      <c r="E27" s="20"/>
      <c r="F27" s="44"/>
      <c r="G27" s="44"/>
      <c r="H27" s="43"/>
      <c r="I27" s="44"/>
      <c r="J27" s="44"/>
      <c r="K27" s="43"/>
      <c r="L27" s="44"/>
      <c r="M27" s="44"/>
      <c r="N27" s="43"/>
      <c r="O27" s="44"/>
      <c r="P27" s="44"/>
      <c r="Q27" s="43"/>
      <c r="R27" s="44"/>
      <c r="S27" s="44"/>
    </row>
    <row r="28" spans="4:19">
      <c r="D28" s="60"/>
      <c r="F28" s="44"/>
      <c r="G28" s="44"/>
      <c r="H28" s="43"/>
      <c r="I28" s="44"/>
      <c r="J28" s="44"/>
      <c r="K28" s="43"/>
      <c r="L28" s="44"/>
      <c r="M28" s="44"/>
      <c r="N28" s="43"/>
      <c r="O28" s="44"/>
      <c r="P28" s="44"/>
      <c r="Q28" s="43"/>
      <c r="R28" s="44"/>
      <c r="S28" s="44"/>
    </row>
    <row r="29" spans="4:19">
      <c r="D29" s="60"/>
      <c r="F29" s="44"/>
      <c r="G29" s="44"/>
      <c r="H29" s="43"/>
      <c r="I29" s="44"/>
      <c r="J29" s="44"/>
      <c r="K29" s="43"/>
      <c r="L29" s="44"/>
      <c r="M29" s="44"/>
      <c r="N29" s="43"/>
      <c r="O29" s="44"/>
      <c r="P29" s="44"/>
      <c r="Q29" s="43"/>
      <c r="R29" s="44"/>
      <c r="S29" s="44"/>
    </row>
    <row r="30" spans="4:19">
      <c r="D30" s="60"/>
      <c r="F30" s="44"/>
      <c r="G30" s="44"/>
      <c r="H30" s="43"/>
      <c r="I30" s="44"/>
      <c r="J30" s="44"/>
      <c r="K30" s="43"/>
      <c r="L30" s="44"/>
      <c r="M30" s="44"/>
      <c r="N30" s="43"/>
      <c r="O30" s="44"/>
      <c r="P30" s="44"/>
      <c r="Q30" s="43"/>
      <c r="R30" s="44"/>
      <c r="S30" s="44"/>
    </row>
    <row r="31" spans="4:19">
      <c r="D31" s="60"/>
      <c r="F31" s="44"/>
      <c r="G31" s="44"/>
      <c r="H31" s="43"/>
      <c r="I31" s="44"/>
      <c r="J31" s="44"/>
      <c r="K31" s="43"/>
      <c r="L31" s="44"/>
      <c r="M31" s="44"/>
      <c r="N31" s="43"/>
      <c r="O31" s="44"/>
      <c r="P31" s="44"/>
      <c r="Q31" s="43"/>
      <c r="R31" s="44"/>
      <c r="S31" s="44"/>
    </row>
    <row r="32" spans="4:19">
      <c r="D32" s="60"/>
      <c r="F32" s="44"/>
      <c r="G32" s="44"/>
      <c r="H32" s="43"/>
      <c r="I32" s="44"/>
      <c r="J32" s="44"/>
      <c r="K32" s="43"/>
      <c r="L32" s="44"/>
      <c r="M32" s="44"/>
      <c r="N32" s="43"/>
      <c r="O32" s="44"/>
      <c r="P32" s="44"/>
      <c r="Q32" s="43"/>
      <c r="R32" s="44"/>
      <c r="S32" s="44"/>
    </row>
    <row r="33" spans="4:19">
      <c r="D33" s="60"/>
      <c r="F33" s="44"/>
      <c r="G33" s="44"/>
      <c r="H33" s="43"/>
      <c r="I33" s="44"/>
      <c r="J33" s="44"/>
      <c r="K33" s="43"/>
      <c r="L33" s="44"/>
      <c r="M33" s="44"/>
      <c r="N33" s="43"/>
      <c r="O33" s="44"/>
      <c r="P33" s="44"/>
      <c r="Q33" s="43"/>
      <c r="R33" s="44"/>
      <c r="S33" s="44"/>
    </row>
    <row r="34" spans="4:19">
      <c r="D34" s="60"/>
      <c r="F34" s="44"/>
      <c r="G34" s="44"/>
      <c r="H34" s="43"/>
      <c r="I34" s="44"/>
      <c r="J34" s="44"/>
      <c r="K34" s="43"/>
      <c r="L34" s="44"/>
      <c r="M34" s="44"/>
      <c r="N34" s="43"/>
      <c r="O34" s="44"/>
      <c r="P34" s="44"/>
      <c r="Q34" s="43"/>
      <c r="R34" s="44"/>
      <c r="S34" s="44"/>
    </row>
    <row r="35" spans="4:19">
      <c r="D35" s="60"/>
      <c r="F35" s="44"/>
      <c r="G35" s="44"/>
      <c r="H35" s="43"/>
      <c r="I35" s="44"/>
      <c r="J35" s="44"/>
      <c r="K35" s="43"/>
      <c r="L35" s="44"/>
      <c r="M35" s="44"/>
      <c r="N35" s="43"/>
      <c r="O35" s="44"/>
      <c r="P35" s="44"/>
      <c r="Q35" s="43"/>
      <c r="R35" s="44"/>
      <c r="S35" s="44"/>
    </row>
    <row r="36" spans="4:19">
      <c r="D36" s="60"/>
      <c r="F36" s="44"/>
      <c r="G36" s="44"/>
      <c r="H36" s="43"/>
      <c r="I36" s="44"/>
      <c r="J36" s="44"/>
      <c r="K36" s="43"/>
      <c r="L36" s="44"/>
      <c r="M36" s="44"/>
      <c r="N36" s="43"/>
      <c r="O36" s="44"/>
      <c r="P36" s="44"/>
      <c r="Q36" s="43"/>
      <c r="R36" s="44"/>
      <c r="S36" s="44"/>
    </row>
    <row r="37" spans="4:19">
      <c r="D37" s="60"/>
      <c r="F37" s="44"/>
      <c r="G37" s="44"/>
      <c r="H37" s="43"/>
      <c r="I37" s="44"/>
      <c r="J37" s="44"/>
      <c r="K37" s="43"/>
      <c r="L37" s="44"/>
      <c r="M37" s="44"/>
      <c r="N37" s="43"/>
      <c r="O37" s="44"/>
      <c r="P37" s="44"/>
      <c r="Q37" s="43"/>
      <c r="R37" s="44"/>
      <c r="S37" s="44"/>
    </row>
    <row r="38" spans="4:19">
      <c r="D38" s="60"/>
      <c r="F38" s="44"/>
      <c r="G38" s="44"/>
      <c r="H38" s="43"/>
      <c r="I38" s="44"/>
      <c r="J38" s="44"/>
      <c r="K38" s="43"/>
      <c r="L38" s="44"/>
      <c r="M38" s="44"/>
      <c r="N38" s="43"/>
      <c r="O38" s="44"/>
      <c r="P38" s="44"/>
      <c r="Q38" s="43"/>
      <c r="R38" s="44"/>
      <c r="S38" s="44"/>
    </row>
    <row r="39" spans="4:19">
      <c r="D39" s="60"/>
      <c r="F39" s="44"/>
      <c r="G39" s="44"/>
      <c r="H39" s="43"/>
      <c r="I39" s="44"/>
      <c r="J39" s="44"/>
      <c r="K39" s="43"/>
      <c r="L39" s="44"/>
      <c r="M39" s="44"/>
      <c r="N39" s="43"/>
      <c r="O39" s="44"/>
      <c r="P39" s="44"/>
      <c r="Q39" s="43"/>
      <c r="R39" s="44"/>
      <c r="S39" s="44"/>
    </row>
    <row r="40" spans="4:19">
      <c r="F40" s="44"/>
      <c r="G40" s="44"/>
      <c r="H40" s="43"/>
      <c r="I40" s="44"/>
      <c r="J40" s="44"/>
      <c r="K40" s="43"/>
      <c r="L40" s="44"/>
      <c r="M40" s="44"/>
      <c r="N40" s="43"/>
      <c r="O40" s="44"/>
      <c r="P40" s="44"/>
      <c r="Q40" s="43"/>
      <c r="R40" s="44"/>
      <c r="S40" s="44"/>
    </row>
    <row r="41" spans="4:19">
      <c r="F41" s="44"/>
      <c r="G41" s="44"/>
      <c r="H41" s="43"/>
      <c r="I41" s="44"/>
      <c r="J41" s="44"/>
      <c r="K41" s="43"/>
      <c r="L41" s="44"/>
      <c r="M41" s="44"/>
      <c r="N41" s="43"/>
      <c r="O41" s="44"/>
      <c r="P41" s="44"/>
      <c r="Q41" s="43"/>
      <c r="R41" s="44"/>
      <c r="S41" s="44"/>
    </row>
    <row r="42" spans="4:19">
      <c r="F42" s="44"/>
      <c r="G42" s="44"/>
      <c r="H42" s="43"/>
      <c r="I42" s="44"/>
      <c r="J42" s="44"/>
      <c r="K42" s="43"/>
      <c r="L42" s="44"/>
      <c r="M42" s="44"/>
      <c r="N42" s="43"/>
      <c r="O42" s="44"/>
      <c r="P42" s="44"/>
      <c r="Q42" s="43"/>
      <c r="R42" s="44"/>
      <c r="S42" s="44"/>
    </row>
    <row r="43" spans="4:19">
      <c r="F43" s="44"/>
      <c r="G43" s="44"/>
      <c r="H43" s="43"/>
      <c r="I43" s="44"/>
      <c r="J43" s="44"/>
      <c r="K43" s="43"/>
      <c r="L43" s="44"/>
      <c r="M43" s="44"/>
      <c r="N43" s="43"/>
      <c r="O43" s="44"/>
      <c r="P43" s="44"/>
      <c r="Q43" s="43"/>
      <c r="R43" s="44"/>
      <c r="S43" s="44"/>
    </row>
    <row r="44" spans="4:19">
      <c r="F44" s="44"/>
      <c r="G44" s="44"/>
      <c r="H44" s="43"/>
      <c r="I44" s="44"/>
      <c r="J44" s="44"/>
      <c r="K44" s="43"/>
      <c r="L44" s="44"/>
      <c r="M44" s="44"/>
      <c r="N44" s="43"/>
      <c r="O44" s="44"/>
      <c r="P44" s="44"/>
      <c r="Q44" s="43"/>
      <c r="R44" s="44"/>
      <c r="S44" s="44"/>
    </row>
  </sheetData>
  <mergeCells count="2">
    <mergeCell ref="C7:C10"/>
    <mergeCell ref="D26:E26"/>
  </mergeCells>
  <hyperlinks>
    <hyperlink ref="C4" location="Indice!A1" display="Indice!A1" xr:uid="{00000000-0004-0000-18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4"/>
  <dimension ref="C1:F21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6" ht="0.6" customHeight="1"/>
    <row r="2" spans="3:6" ht="21" customHeight="1">
      <c r="E2" s="46" t="s">
        <v>30</v>
      </c>
      <c r="F2" s="46"/>
    </row>
    <row r="3" spans="3:6" ht="15" customHeight="1">
      <c r="E3" s="283">
        <v>2020</v>
      </c>
      <c r="F3" s="283"/>
    </row>
    <row r="4" spans="3:6" ht="20.100000000000001" customHeight="1">
      <c r="C4" s="4" t="str">
        <f>Indice!C4</f>
        <v>Demanda de energía eléctrica</v>
      </c>
      <c r="E4" s="2"/>
      <c r="F4" s="2"/>
    </row>
    <row r="5" spans="3:6" ht="12.6" customHeight="1"/>
    <row r="7" spans="3:6" ht="12.75" customHeight="1">
      <c r="C7" s="400" t="s">
        <v>288</v>
      </c>
      <c r="E7" s="89"/>
    </row>
    <row r="8" spans="3:6">
      <c r="C8" s="400"/>
      <c r="E8" s="89"/>
    </row>
    <row r="9" spans="3:6">
      <c r="C9" s="400"/>
      <c r="E9" s="89"/>
    </row>
    <row r="10" spans="3:6">
      <c r="E10" s="89"/>
    </row>
    <row r="11" spans="3:6">
      <c r="C11" s="330" t="s">
        <v>244</v>
      </c>
      <c r="E11" s="89"/>
    </row>
    <row r="12" spans="3:6">
      <c r="C12" s="330"/>
      <c r="E12" s="89"/>
    </row>
    <row r="13" spans="3:6">
      <c r="E13" s="89"/>
    </row>
    <row r="14" spans="3:6">
      <c r="E14" s="89"/>
    </row>
    <row r="15" spans="3:6">
      <c r="E15" s="89"/>
    </row>
    <row r="16" spans="3:6">
      <c r="E16" s="89"/>
    </row>
    <row r="17" spans="5:5">
      <c r="E17" s="89"/>
    </row>
    <row r="18" spans="5:5">
      <c r="E18" s="89"/>
    </row>
    <row r="19" spans="5:5">
      <c r="E19" s="89"/>
    </row>
    <row r="20" spans="5:5">
      <c r="E20" s="89"/>
    </row>
    <row r="21" spans="5:5">
      <c r="E21" s="89"/>
    </row>
  </sheetData>
  <mergeCells count="1">
    <mergeCell ref="C7:C9"/>
  </mergeCells>
  <hyperlinks>
    <hyperlink ref="C4" location="Indice!A1" display="Indice!A1" xr:uid="{00000000-0004-0000-19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5"/>
  <dimension ref="C1:P13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8.85546875" customWidth="1"/>
    <col min="6" max="6" width="8" customWidth="1"/>
    <col min="7" max="7" width="5.5703125" customWidth="1"/>
    <col min="8" max="8" width="0.5703125" customWidth="1"/>
    <col min="9" max="9" width="8" customWidth="1"/>
    <col min="10" max="10" width="5.5703125" customWidth="1"/>
    <col min="11" max="11" width="0.5703125" customWidth="1"/>
    <col min="12" max="12" width="8" customWidth="1"/>
    <col min="13" max="13" width="5.5703125" customWidth="1"/>
    <col min="14" max="14" width="0.5703125" customWidth="1"/>
    <col min="15" max="15" width="8" customWidth="1"/>
    <col min="16" max="16" width="5.5703125" customWidth="1"/>
  </cols>
  <sheetData>
    <row r="1" spans="3:16" ht="0.6" customHeight="1"/>
    <row r="2" spans="3:16" ht="21" customHeight="1">
      <c r="P2" s="46" t="s">
        <v>30</v>
      </c>
    </row>
    <row r="3" spans="3:16" ht="15" customHeight="1">
      <c r="P3" s="75" t="s">
        <v>335</v>
      </c>
    </row>
    <row r="4" spans="3:16" ht="20.100000000000001" customHeight="1">
      <c r="C4" s="4" t="str">
        <f>Indice!C4</f>
        <v>Demanda de energía eléctrica</v>
      </c>
    </row>
    <row r="5" spans="3:16" ht="12.6" customHeight="1"/>
    <row r="7" spans="3:16">
      <c r="C7" s="400" t="s">
        <v>289</v>
      </c>
      <c r="E7" s="119"/>
      <c r="F7" s="403" t="s">
        <v>168</v>
      </c>
      <c r="G7" s="403"/>
      <c r="H7" s="121"/>
      <c r="I7" s="403" t="s">
        <v>170</v>
      </c>
      <c r="J7" s="403"/>
      <c r="K7" s="121"/>
      <c r="L7" s="403" t="s">
        <v>173</v>
      </c>
      <c r="M7" s="403"/>
      <c r="N7" s="121"/>
      <c r="O7" s="403" t="s">
        <v>178</v>
      </c>
      <c r="P7" s="403"/>
    </row>
    <row r="8" spans="3:16">
      <c r="C8" s="400"/>
      <c r="E8" s="94"/>
      <c r="F8" s="118" t="s">
        <v>183</v>
      </c>
      <c r="G8" s="118" t="s">
        <v>161</v>
      </c>
      <c r="H8" s="118"/>
      <c r="I8" s="118" t="s">
        <v>183</v>
      </c>
      <c r="J8" s="118" t="s">
        <v>161</v>
      </c>
      <c r="K8" s="118"/>
      <c r="L8" s="118" t="s">
        <v>183</v>
      </c>
      <c r="M8" s="118" t="s">
        <v>161</v>
      </c>
      <c r="N8" s="118"/>
      <c r="O8" s="118" t="s">
        <v>183</v>
      </c>
      <c r="P8" s="118" t="s">
        <v>161</v>
      </c>
    </row>
    <row r="9" spans="3:16">
      <c r="C9" s="400"/>
      <c r="E9" s="131">
        <v>2016</v>
      </c>
      <c r="F9" s="111">
        <f>+'Data 2'!D150</f>
        <v>5823.1906909999998</v>
      </c>
      <c r="G9" s="124">
        <f>+'Data 2'!J150</f>
        <v>0.60853033473056151</v>
      </c>
      <c r="H9" s="124"/>
      <c r="I9" s="111">
        <f>+'Data 2'!C150</f>
        <v>8744.1025090000003</v>
      </c>
      <c r="J9" s="124">
        <f>+'Data 2'!I150</f>
        <v>1.2844483930342099</v>
      </c>
      <c r="K9" s="124"/>
      <c r="L9" s="111">
        <f>+'Data 2'!E150</f>
        <v>210.68093599999997</v>
      </c>
      <c r="M9" s="124">
        <f>+'Data 2'!K150</f>
        <v>3.2632806414215176</v>
      </c>
      <c r="N9" s="124"/>
      <c r="O9" s="111">
        <f>+'Data 2'!F150</f>
        <v>208.28599</v>
      </c>
      <c r="P9" s="124">
        <f>+'Data 2'!L150</f>
        <v>-2.3055957434006791</v>
      </c>
    </row>
    <row r="10" spans="3:16">
      <c r="E10" s="131">
        <v>2017</v>
      </c>
      <c r="F10" s="111">
        <f>+'Data 2'!D151</f>
        <v>6016.4160160000001</v>
      </c>
      <c r="G10" s="124">
        <f>+'Data 2'!J151</f>
        <v>3.3182036318789798</v>
      </c>
      <c r="H10" s="124"/>
      <c r="I10" s="111">
        <f>+'Data 2'!C151</f>
        <v>8931.0630249999995</v>
      </c>
      <c r="J10" s="124">
        <f>+'Data 2'!I151</f>
        <v>2.1381327106763326</v>
      </c>
      <c r="K10" s="124"/>
      <c r="L10" s="111">
        <f>+'Data 2'!E151</f>
        <v>202.86082999999999</v>
      </c>
      <c r="M10" s="124">
        <f>+'Data 2'!K151</f>
        <v>-3.711824215552173</v>
      </c>
      <c r="N10" s="124"/>
      <c r="O10" s="111">
        <f>+'Data 2'!F151</f>
        <v>210.42507800000001</v>
      </c>
      <c r="P10" s="124">
        <f>+'Data 2'!L151</f>
        <v>1.0269956227012766</v>
      </c>
    </row>
    <row r="11" spans="3:16">
      <c r="E11" s="131">
        <v>2018</v>
      </c>
      <c r="F11" s="111">
        <f>+'Data 2'!D152</f>
        <v>6057.4082950000002</v>
      </c>
      <c r="G11" s="124">
        <f>+'Data 2'!J152</f>
        <v>0.68134050057351292</v>
      </c>
      <c r="H11" s="124"/>
      <c r="I11" s="111">
        <f>+'Data 2'!C152</f>
        <v>8841.6471500000007</v>
      </c>
      <c r="J11" s="124">
        <f>+'Data 2'!I152</f>
        <v>-1.0011784123536538</v>
      </c>
      <c r="K11" s="124"/>
      <c r="L11" s="111">
        <f>+'Data 2'!E152</f>
        <v>207.356224</v>
      </c>
      <c r="M11" s="124">
        <f>+'Data 2'!K152</f>
        <v>2.2159990176516597</v>
      </c>
      <c r="N11" s="124"/>
      <c r="O11" s="111">
        <f>+'Data 2'!F152</f>
        <v>212.94905600000001</v>
      </c>
      <c r="P11" s="124">
        <f>+'Data 2'!L152</f>
        <v>1.1994663487780777</v>
      </c>
    </row>
    <row r="12" spans="3:16">
      <c r="E12" s="131">
        <v>2019</v>
      </c>
      <c r="F12" s="111">
        <f>+'Data 2'!D153</f>
        <v>6115.2257730000001</v>
      </c>
      <c r="G12" s="124">
        <f>+'Data 2'!J153</f>
        <v>0.95449200688229041</v>
      </c>
      <c r="H12" s="124"/>
      <c r="I12" s="111">
        <f>+'Data 2'!C153</f>
        <v>8874.978133999999</v>
      </c>
      <c r="J12" s="124">
        <f>+'Data 2'!I153</f>
        <v>0.37697708848287714</v>
      </c>
      <c r="K12" s="124"/>
      <c r="L12" s="111">
        <f>+'Data 2'!E153</f>
        <v>206.04823999999999</v>
      </c>
      <c r="M12" s="124">
        <f>+'Data 2'!K153</f>
        <v>-0.63079080761039297</v>
      </c>
      <c r="N12" s="124"/>
      <c r="O12" s="111">
        <f>+'Data 2'!F153</f>
        <v>210.90462500000001</v>
      </c>
      <c r="P12" s="124">
        <f>+'Data 2'!L153</f>
        <v>-0.96005638080874922</v>
      </c>
    </row>
    <row r="13" spans="3:16">
      <c r="E13" s="132">
        <v>2020</v>
      </c>
      <c r="F13" s="116">
        <f>+'Data 2'!D154</f>
        <v>4941.5131220000003</v>
      </c>
      <c r="G13" s="127">
        <f>+'Data 2'!J154</f>
        <v>-19.193284018755065</v>
      </c>
      <c r="H13" s="127"/>
      <c r="I13" s="116">
        <f>+'Data 2'!C154</f>
        <v>7945.7791649999999</v>
      </c>
      <c r="J13" s="127">
        <f>+'Data 2'!I154</f>
        <v>-10.469873333436642</v>
      </c>
      <c r="K13" s="127"/>
      <c r="L13" s="116">
        <f>+'Data 2'!E154</f>
        <v>199.19810200000001</v>
      </c>
      <c r="M13" s="127">
        <f>+'Data 2'!K154</f>
        <v>-3.3245311874539607</v>
      </c>
      <c r="N13" s="127"/>
      <c r="O13" s="116">
        <f>+'Data 2'!F154</f>
        <v>208.01026300000001</v>
      </c>
      <c r="P13" s="127">
        <f>+'Data 2'!L154</f>
        <v>-1.3723558693888305</v>
      </c>
    </row>
  </sheetData>
  <mergeCells count="5">
    <mergeCell ref="F7:G7"/>
    <mergeCell ref="I7:J7"/>
    <mergeCell ref="L7:M7"/>
    <mergeCell ref="O7:P7"/>
    <mergeCell ref="C7:C9"/>
  </mergeCells>
  <hyperlinks>
    <hyperlink ref="C4" location="Indice!A1" display="Indice!A1" xr:uid="{00000000-0004-0000-1A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/>
  <dimension ref="C1:E21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5" t="s">
        <v>335</v>
      </c>
    </row>
    <row r="4" spans="3:5" ht="20.100000000000001" customHeight="1">
      <c r="C4" s="4" t="str">
        <f>Indice!C4</f>
        <v>Demanda de energía eléctrica</v>
      </c>
    </row>
    <row r="5" spans="3:5" ht="12.6" customHeight="1"/>
    <row r="7" spans="3:5">
      <c r="C7" s="400" t="s">
        <v>290</v>
      </c>
      <c r="E7" s="89"/>
    </row>
    <row r="8" spans="3:5">
      <c r="C8" s="400"/>
      <c r="E8" s="89"/>
    </row>
    <row r="9" spans="3:5">
      <c r="C9" s="400"/>
      <c r="E9" s="89"/>
    </row>
    <row r="10" spans="3:5">
      <c r="E10" s="89"/>
    </row>
    <row r="11" spans="3:5">
      <c r="E11" s="89"/>
    </row>
    <row r="12" spans="3:5">
      <c r="E12" s="89"/>
    </row>
    <row r="13" spans="3:5">
      <c r="E13" s="89"/>
    </row>
    <row r="14" spans="3:5">
      <c r="E14" s="89"/>
    </row>
    <row r="15" spans="3:5">
      <c r="E15" s="89"/>
    </row>
    <row r="16" spans="3:5">
      <c r="E16" s="89"/>
    </row>
    <row r="17" spans="5:5">
      <c r="E17" s="89"/>
    </row>
    <row r="18" spans="5:5">
      <c r="E18" s="89"/>
    </row>
    <row r="19" spans="5:5">
      <c r="E19" s="89"/>
    </row>
    <row r="20" spans="5:5">
      <c r="E20" s="89"/>
    </row>
    <row r="21" spans="5:5">
      <c r="E21" s="89"/>
    </row>
  </sheetData>
  <mergeCells count="1">
    <mergeCell ref="C7:C9"/>
  </mergeCells>
  <hyperlinks>
    <hyperlink ref="C4" location="Indice!A1" display="Indice!A1" xr:uid="{00000000-0004-0000-1B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8"/>
  <dimension ref="C1:J27"/>
  <sheetViews>
    <sheetView showGridLines="0" showRowColHeaders="0" topLeftCell="A2" zoomScale="106" zoomScaleNormal="106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5" width="1.42578125" customWidth="1"/>
    <col min="6" max="6" width="6.5703125" customWidth="1"/>
    <col min="7" max="7" width="22.42578125" customWidth="1"/>
    <col min="8" max="8" width="10" customWidth="1"/>
    <col min="9" max="9" width="22.42578125" customWidth="1"/>
    <col min="10" max="10" width="6.5703125" customWidth="1"/>
  </cols>
  <sheetData>
    <row r="1" spans="3:10" ht="0.6" customHeight="1"/>
    <row r="2" spans="3:10" ht="21" customHeight="1">
      <c r="J2" s="46" t="s">
        <v>30</v>
      </c>
    </row>
    <row r="3" spans="3:10" ht="15" customHeight="1">
      <c r="J3" s="75" t="s">
        <v>335</v>
      </c>
    </row>
    <row r="4" spans="3:10" ht="20.100000000000001" customHeight="1">
      <c r="C4" s="4" t="str">
        <f>Indice!C4</f>
        <v>Demanda de energía eléctrica</v>
      </c>
    </row>
    <row r="5" spans="3:10" ht="12.6" customHeight="1"/>
    <row r="7" spans="3:10">
      <c r="C7" s="400" t="s">
        <v>291</v>
      </c>
      <c r="F7" s="145" t="s">
        <v>68</v>
      </c>
      <c r="G7" s="146"/>
      <c r="H7" s="129"/>
      <c r="I7" s="147" t="s">
        <v>196</v>
      </c>
      <c r="J7" s="146"/>
    </row>
    <row r="8" spans="3:10">
      <c r="C8" s="400"/>
    </row>
    <row r="9" spans="3:10">
      <c r="F9" s="385">
        <v>893</v>
      </c>
      <c r="G9" s="386" t="s">
        <v>330</v>
      </c>
      <c r="H9" s="404" t="s">
        <v>194</v>
      </c>
      <c r="I9" s="387" t="s">
        <v>354</v>
      </c>
      <c r="J9" s="385">
        <v>16011</v>
      </c>
    </row>
    <row r="10" spans="3:10" s="76" customFormat="1" ht="2.1" customHeight="1">
      <c r="F10" s="140"/>
      <c r="G10" s="141"/>
      <c r="H10" s="404"/>
      <c r="I10" s="142"/>
      <c r="J10" s="143"/>
    </row>
    <row r="11" spans="3:10">
      <c r="F11" s="137">
        <v>1088</v>
      </c>
      <c r="G11" s="138" t="s">
        <v>353</v>
      </c>
      <c r="H11" s="404"/>
      <c r="I11" s="136" t="s">
        <v>355</v>
      </c>
      <c r="J11" s="137">
        <v>21277</v>
      </c>
    </row>
    <row r="12" spans="3:10">
      <c r="F12" s="120"/>
      <c r="G12" s="135"/>
      <c r="H12" s="130"/>
      <c r="I12" s="120"/>
      <c r="J12" s="120"/>
    </row>
    <row r="13" spans="3:10">
      <c r="F13" s="385">
        <v>1351</v>
      </c>
      <c r="G13" s="386" t="s">
        <v>330</v>
      </c>
      <c r="H13" s="404" t="s">
        <v>192</v>
      </c>
      <c r="I13" s="387" t="s">
        <v>341</v>
      </c>
      <c r="J13" s="385">
        <v>25412</v>
      </c>
    </row>
    <row r="14" spans="3:10" s="76" customFormat="1" ht="2.1" customHeight="1">
      <c r="F14" s="143"/>
      <c r="G14" s="141"/>
      <c r="H14" s="404"/>
      <c r="I14" s="388"/>
      <c r="J14" s="389"/>
    </row>
    <row r="15" spans="3:10">
      <c r="F15" s="137">
        <v>1339</v>
      </c>
      <c r="G15" s="138" t="s">
        <v>356</v>
      </c>
      <c r="H15" s="404"/>
      <c r="I15" s="136" t="s">
        <v>357</v>
      </c>
      <c r="J15" s="137">
        <v>26245</v>
      </c>
    </row>
    <row r="16" spans="3:10">
      <c r="F16" s="120"/>
      <c r="G16" s="135"/>
      <c r="H16" s="130"/>
      <c r="I16" s="120"/>
      <c r="J16" s="120"/>
    </row>
    <row r="17" spans="6:10">
      <c r="F17" s="385">
        <v>34</v>
      </c>
      <c r="G17" s="386" t="s">
        <v>358</v>
      </c>
      <c r="H17" s="404" t="s">
        <v>173</v>
      </c>
      <c r="I17" s="387" t="s">
        <v>331</v>
      </c>
      <c r="J17" s="385">
        <v>627</v>
      </c>
    </row>
    <row r="18" spans="6:10" s="76" customFormat="1" ht="2.1" customHeight="1">
      <c r="F18" s="143"/>
      <c r="G18" s="141"/>
      <c r="H18" s="404"/>
      <c r="I18" s="142"/>
      <c r="J18" s="143">
        <v>634</v>
      </c>
    </row>
    <row r="19" spans="6:10">
      <c r="F19" s="137">
        <v>33</v>
      </c>
      <c r="G19" s="138" t="s">
        <v>359</v>
      </c>
      <c r="H19" s="404"/>
      <c r="I19" s="136" t="s">
        <v>360</v>
      </c>
      <c r="J19" s="137"/>
    </row>
    <row r="20" spans="6:10">
      <c r="F20" s="120"/>
      <c r="G20" s="135"/>
      <c r="H20" s="130"/>
      <c r="I20" s="120"/>
      <c r="J20" s="120"/>
    </row>
    <row r="21" spans="6:10">
      <c r="F21" s="385">
        <v>35</v>
      </c>
      <c r="G21" s="386" t="s">
        <v>358</v>
      </c>
      <c r="H21" s="404" t="s">
        <v>178</v>
      </c>
      <c r="I21" s="387" t="s">
        <v>341</v>
      </c>
      <c r="J21" s="385">
        <v>626</v>
      </c>
    </row>
    <row r="22" spans="6:10" s="76" customFormat="1" ht="2.1" customHeight="1">
      <c r="F22" s="143">
        <v>34</v>
      </c>
      <c r="G22" s="141"/>
      <c r="H22" s="404"/>
      <c r="I22" s="388"/>
      <c r="J22" s="389"/>
    </row>
    <row r="23" spans="6:10">
      <c r="F23" s="137">
        <v>41</v>
      </c>
      <c r="G23" s="139" t="s">
        <v>361</v>
      </c>
      <c r="H23" s="404"/>
      <c r="I23" s="136" t="s">
        <v>258</v>
      </c>
      <c r="J23" s="137">
        <v>799</v>
      </c>
    </row>
    <row r="24" spans="6:10" s="76" customFormat="1">
      <c r="F24" s="143"/>
      <c r="G24" s="144"/>
      <c r="H24" s="149"/>
      <c r="I24" s="142"/>
      <c r="J24" s="143"/>
    </row>
    <row r="26" spans="6:10">
      <c r="F26" s="390" t="s">
        <v>187</v>
      </c>
      <c r="G26" s="129" t="s">
        <v>205</v>
      </c>
    </row>
    <row r="27" spans="6:10">
      <c r="F27" s="148" t="s">
        <v>186</v>
      </c>
      <c r="G27" s="129" t="s">
        <v>206</v>
      </c>
    </row>
  </sheetData>
  <mergeCells count="5">
    <mergeCell ref="H21:H23"/>
    <mergeCell ref="H17:H19"/>
    <mergeCell ref="H13:H15"/>
    <mergeCell ref="H9:H11"/>
    <mergeCell ref="C7:C8"/>
  </mergeCells>
  <hyperlinks>
    <hyperlink ref="C4" location="Indice!A1" display="Indice!A1" xr:uid="{00000000-0004-0000-1C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C1:E23"/>
  <sheetViews>
    <sheetView showGridLines="0" showRowColHeaders="0" topLeftCell="A2" workbookViewId="0">
      <selection activeCell="E8" sqref="E8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5" t="s">
        <v>335</v>
      </c>
    </row>
    <row r="4" spans="3:5" ht="20.100000000000001" customHeight="1">
      <c r="C4" s="4" t="str">
        <f>Indice!C4</f>
        <v>Demanda de energía eléctrica</v>
      </c>
    </row>
    <row r="5" spans="3:5" ht="12.6" customHeight="1"/>
    <row r="7" spans="3:5">
      <c r="C7" s="400" t="s">
        <v>274</v>
      </c>
      <c r="E7" s="89"/>
    </row>
    <row r="8" spans="3:5">
      <c r="C8" s="400"/>
      <c r="E8" s="89"/>
    </row>
    <row r="9" spans="3:5">
      <c r="C9" s="400"/>
      <c r="E9" s="89"/>
    </row>
    <row r="10" spans="3:5">
      <c r="E10" s="89"/>
    </row>
    <row r="11" spans="3:5">
      <c r="E11" s="89"/>
    </row>
    <row r="12" spans="3:5">
      <c r="E12" s="89"/>
    </row>
    <row r="13" spans="3:5">
      <c r="E13" s="89"/>
    </row>
    <row r="14" spans="3:5">
      <c r="E14" s="89"/>
    </row>
    <row r="15" spans="3:5">
      <c r="E15" s="89"/>
    </row>
    <row r="16" spans="3:5">
      <c r="E16" s="89"/>
    </row>
    <row r="17" spans="5:5">
      <c r="E17" s="89"/>
    </row>
    <row r="18" spans="5:5">
      <c r="E18" s="89"/>
    </row>
    <row r="19" spans="5:5">
      <c r="E19" s="89"/>
    </row>
    <row r="20" spans="5:5">
      <c r="E20" s="89"/>
    </row>
    <row r="21" spans="5:5">
      <c r="E21" s="89"/>
    </row>
    <row r="23" spans="5:5">
      <c r="E23" s="328" t="s">
        <v>275</v>
      </c>
    </row>
  </sheetData>
  <mergeCells count="1">
    <mergeCell ref="C7:C9"/>
  </mergeCells>
  <hyperlinks>
    <hyperlink ref="C4" location="Indice!A1" display="Indice!A1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51">
    <pageSetUpPr autoPageBreaks="0" fitToPage="1"/>
  </sheetPr>
  <dimension ref="A1:AB889"/>
  <sheetViews>
    <sheetView showGridLines="0" showRowColHeaders="0" zoomScaleNormal="100" workbookViewId="0">
      <selection activeCell="D3" sqref="D3:H3"/>
    </sheetView>
  </sheetViews>
  <sheetFormatPr baseColWidth="10" defaultColWidth="11.42578125" defaultRowHeight="11.25"/>
  <cols>
    <col min="1" max="1" width="0.140625" style="19" customWidth="1"/>
    <col min="2" max="2" width="5" style="23" customWidth="1"/>
    <col min="3" max="3" width="13.5703125" style="20" customWidth="1"/>
    <col min="4" max="4" width="17.42578125" style="20" customWidth="1"/>
    <col min="5" max="5" width="16.5703125" style="20" customWidth="1"/>
    <col min="6" max="6" width="13.42578125" style="20" customWidth="1"/>
    <col min="7" max="7" width="16.5703125" style="20" customWidth="1"/>
    <col min="8" max="8" width="17.42578125" style="20" customWidth="1"/>
    <col min="9" max="9" width="12.85546875" style="20" customWidth="1"/>
    <col min="10" max="10" width="11.42578125" style="20" customWidth="1"/>
    <col min="11" max="13" width="12.5703125" style="20" bestFit="1" customWidth="1"/>
    <col min="14" max="16384" width="11.42578125" style="20"/>
  </cols>
  <sheetData>
    <row r="1" spans="2:20" s="24" customFormat="1" ht="0.75" customHeight="1">
      <c r="B1" s="23"/>
      <c r="E1" s="25"/>
    </row>
    <row r="2" spans="2:20" s="24" customFormat="1" ht="21" customHeight="1">
      <c r="B2" s="23"/>
      <c r="E2" s="25"/>
      <c r="H2" s="46" t="s">
        <v>30</v>
      </c>
    </row>
    <row r="3" spans="2:20" s="22" customFormat="1" ht="15" customHeight="1">
      <c r="B3" s="23"/>
      <c r="C3" s="5"/>
      <c r="D3" s="418" t="s">
        <v>335</v>
      </c>
      <c r="E3" s="418"/>
      <c r="F3" s="418"/>
      <c r="G3" s="418"/>
      <c r="H3" s="418"/>
    </row>
    <row r="4" spans="2:20" s="22" customFormat="1" ht="19.350000000000001" customHeight="1">
      <c r="B4" s="23"/>
      <c r="C4" s="4" t="str">
        <f>Indice!C4</f>
        <v>Demanda de energía eléctrica</v>
      </c>
      <c r="I4" s="68"/>
      <c r="J4" s="68"/>
      <c r="K4" s="68" t="str">
        <f>C35</f>
        <v>(*) Fuente: INE</v>
      </c>
      <c r="L4" s="68"/>
      <c r="M4" s="68"/>
      <c r="N4" s="68"/>
      <c r="O4" s="68"/>
      <c r="P4" s="68"/>
      <c r="Q4" s="68"/>
      <c r="R4" s="68"/>
      <c r="S4" s="68"/>
    </row>
    <row r="5" spans="2:20" s="22" customFormat="1" ht="0.75" customHeight="1">
      <c r="B5" s="23"/>
      <c r="C5" s="5"/>
      <c r="I5" s="68"/>
      <c r="J5" s="68"/>
      <c r="K5" s="68" t="s">
        <v>112</v>
      </c>
      <c r="L5" s="68"/>
      <c r="M5" s="68"/>
      <c r="N5" s="68"/>
      <c r="O5" s="68"/>
      <c r="P5" s="68"/>
      <c r="Q5" s="68"/>
      <c r="R5" s="68"/>
      <c r="S5" s="68"/>
    </row>
    <row r="6" spans="2:20" ht="20.25" customHeight="1">
      <c r="B6" s="40"/>
      <c r="C6" s="9" t="s">
        <v>102</v>
      </c>
      <c r="D6" s="26"/>
      <c r="E6" s="26"/>
      <c r="F6" s="18"/>
      <c r="I6" s="68"/>
      <c r="J6" s="68"/>
      <c r="K6" s="68" t="s">
        <v>113</v>
      </c>
      <c r="L6" s="68"/>
      <c r="M6" s="68"/>
      <c r="N6" s="68"/>
      <c r="O6" s="68"/>
      <c r="P6" s="68"/>
      <c r="Q6" s="68"/>
      <c r="R6" s="68"/>
      <c r="S6" s="68"/>
    </row>
    <row r="7" spans="2:20" ht="11.25" customHeight="1">
      <c r="C7" s="31" t="s">
        <v>37</v>
      </c>
      <c r="D7" s="30"/>
      <c r="E7"/>
      <c r="F7"/>
      <c r="G7"/>
      <c r="I7" s="68"/>
      <c r="J7" s="68"/>
      <c r="K7" s="255" t="s">
        <v>114</v>
      </c>
      <c r="L7" s="68"/>
      <c r="M7" s="68"/>
      <c r="N7" s="68"/>
      <c r="O7" s="68"/>
      <c r="P7" s="68"/>
      <c r="Q7" s="337" t="s">
        <v>259</v>
      </c>
      <c r="R7" s="68"/>
      <c r="S7" s="68"/>
    </row>
    <row r="8" spans="2:20" ht="11.25" customHeight="1">
      <c r="C8" s="171"/>
      <c r="D8" s="171"/>
      <c r="E8" s="172"/>
      <c r="F8" s="419" t="s">
        <v>35</v>
      </c>
      <c r="G8" s="420"/>
      <c r="H8" s="408" t="s">
        <v>46</v>
      </c>
      <c r="I8" s="407" t="s">
        <v>86</v>
      </c>
      <c r="J8" s="407"/>
      <c r="K8" s="407"/>
      <c r="L8" s="68"/>
      <c r="M8" s="68"/>
      <c r="N8" s="68"/>
      <c r="O8" s="68"/>
      <c r="P8" s="406" t="s">
        <v>103</v>
      </c>
      <c r="Q8" s="406" t="s">
        <v>110</v>
      </c>
      <c r="R8" s="407" t="s">
        <v>260</v>
      </c>
      <c r="S8" s="407"/>
      <c r="T8" s="68"/>
    </row>
    <row r="9" spans="2:20" ht="10.35" customHeight="1">
      <c r="C9" s="173"/>
      <c r="D9" s="174" t="s">
        <v>115</v>
      </c>
      <c r="E9" s="175" t="s">
        <v>116</v>
      </c>
      <c r="F9" s="176" t="s">
        <v>111</v>
      </c>
      <c r="G9" s="177" t="s">
        <v>35</v>
      </c>
      <c r="H9" s="409"/>
      <c r="I9" s="257" t="s">
        <v>212</v>
      </c>
      <c r="J9" s="258" t="s">
        <v>213</v>
      </c>
      <c r="K9" s="68" t="s">
        <v>45</v>
      </c>
      <c r="L9" s="68"/>
      <c r="M9" s="68"/>
      <c r="N9" s="68"/>
      <c r="O9" s="68"/>
      <c r="P9" s="406"/>
      <c r="Q9" s="406"/>
      <c r="R9" s="338" t="s">
        <v>261</v>
      </c>
      <c r="S9" s="338" t="s">
        <v>122</v>
      </c>
      <c r="T9" s="68"/>
    </row>
    <row r="10" spans="2:20" ht="11.25" customHeight="1">
      <c r="C10" s="178">
        <v>1996</v>
      </c>
      <c r="D10" s="179">
        <v>68.225374958223796</v>
      </c>
      <c r="E10" s="180"/>
      <c r="F10" s="180">
        <v>2.5640000000000001</v>
      </c>
      <c r="G10" s="180">
        <v>2.9488872664379828</v>
      </c>
      <c r="H10" s="181">
        <f>P10/1000</f>
        <v>156719.83237409132</v>
      </c>
      <c r="I10" s="256"/>
      <c r="J10" s="392"/>
      <c r="K10" s="391"/>
      <c r="L10" s="391"/>
      <c r="M10" s="391"/>
      <c r="N10" s="391"/>
      <c r="O10" s="391"/>
      <c r="P10" s="339">
        <v>156719832.37409133</v>
      </c>
      <c r="Q10" s="353">
        <f>P10/1000000</f>
        <v>156.71983237409134</v>
      </c>
      <c r="R10" s="340"/>
      <c r="S10" s="256"/>
      <c r="T10" s="68"/>
    </row>
    <row r="11" spans="2:20" ht="11.25" customHeight="1">
      <c r="C11" s="178">
        <v>1997</v>
      </c>
      <c r="D11" s="179">
        <v>70.7514555763277</v>
      </c>
      <c r="E11" s="180">
        <f>((D11/D10)-1)*100</f>
        <v>3.702552927925562</v>
      </c>
      <c r="F11" s="180">
        <v>5.3680000000000003</v>
      </c>
      <c r="G11" s="180">
        <f>((H11/H10)-1)*100</f>
        <v>3.4212337922438829</v>
      </c>
      <c r="H11" s="181">
        <f t="shared" ref="H11:H31" si="0">P11/1000</f>
        <v>162081.5842384217</v>
      </c>
      <c r="I11" s="256"/>
      <c r="J11" s="392">
        <f t="shared" ref="J11:J34" si="1">G11/E11</f>
        <v>0.92402022573130527</v>
      </c>
      <c r="K11" s="391"/>
      <c r="L11" s="391"/>
      <c r="M11" s="391"/>
      <c r="N11" s="391"/>
      <c r="O11" s="391"/>
      <c r="P11" s="339">
        <v>162081584.23842171</v>
      </c>
      <c r="Q11" s="353">
        <f t="shared" ref="Q11:Q34" si="2">P11/1000000</f>
        <v>162.0815842384217</v>
      </c>
      <c r="R11" s="340">
        <f t="shared" ref="R11:R28" si="3">+G11/E11</f>
        <v>0.92402022573130527</v>
      </c>
      <c r="S11" s="340">
        <f>+F11/E11</f>
        <v>1.4498104698283252</v>
      </c>
      <c r="T11" s="68"/>
    </row>
    <row r="12" spans="2:20" ht="11.25" customHeight="1">
      <c r="C12" s="178">
        <v>1998</v>
      </c>
      <c r="D12" s="179">
        <v>73.859642879622299</v>
      </c>
      <c r="E12" s="180">
        <f t="shared" ref="E12:E33" si="4">((D12/D11)-1)*100</f>
        <v>4.39310722016375</v>
      </c>
      <c r="F12" s="180">
        <v>6.2939999999999996</v>
      </c>
      <c r="G12" s="180">
        <f t="shared" ref="G12:G34" si="5">((H12/H11)-1)*100</f>
        <v>7.1337434422125368</v>
      </c>
      <c r="H12" s="181">
        <f t="shared" si="0"/>
        <v>173644.06862506428</v>
      </c>
      <c r="I12" s="256"/>
      <c r="J12" s="392">
        <f t="shared" si="1"/>
        <v>1.6238491538448341</v>
      </c>
      <c r="K12" s="391"/>
      <c r="L12" s="391"/>
      <c r="M12" s="391"/>
      <c r="N12" s="391"/>
      <c r="O12" s="391"/>
      <c r="P12" s="339">
        <v>173644068.62506428</v>
      </c>
      <c r="Q12" s="353">
        <f t="shared" si="2"/>
        <v>173.64406862506428</v>
      </c>
      <c r="R12" s="340">
        <f t="shared" si="3"/>
        <v>1.6238491538448341</v>
      </c>
      <c r="S12" s="340">
        <f t="shared" ref="S12:S31" si="6">+F12/E12</f>
        <v>1.4326989268805952</v>
      </c>
      <c r="T12" s="68"/>
    </row>
    <row r="13" spans="2:20" ht="11.25" customHeight="1">
      <c r="C13" s="178">
        <v>1999</v>
      </c>
      <c r="D13" s="179">
        <v>77.1763279885635</v>
      </c>
      <c r="E13" s="180">
        <f t="shared" si="4"/>
        <v>4.4905241612754443</v>
      </c>
      <c r="F13" s="180">
        <v>5.3529999999999998</v>
      </c>
      <c r="G13" s="180">
        <f t="shared" si="5"/>
        <v>6.5513980540834904</v>
      </c>
      <c r="H13" s="181">
        <f t="shared" si="0"/>
        <v>185020.18275799812</v>
      </c>
      <c r="I13" s="256"/>
      <c r="J13" s="392">
        <f t="shared" si="1"/>
        <v>1.458938381977817</v>
      </c>
      <c r="K13" s="391"/>
      <c r="L13" s="391"/>
      <c r="M13" s="391"/>
      <c r="N13" s="391"/>
      <c r="O13" s="391"/>
      <c r="P13" s="339">
        <v>185020182.75799811</v>
      </c>
      <c r="Q13" s="353">
        <f t="shared" si="2"/>
        <v>185.0201827579981</v>
      </c>
      <c r="R13" s="340">
        <f t="shared" si="3"/>
        <v>1.458938381977817</v>
      </c>
      <c r="S13" s="340">
        <f t="shared" si="6"/>
        <v>1.1920657383746458</v>
      </c>
      <c r="T13" s="68"/>
    </row>
    <row r="14" spans="2:20" ht="11.25" customHeight="1">
      <c r="B14" s="23">
        <v>1995</v>
      </c>
      <c r="C14" s="178">
        <v>2000</v>
      </c>
      <c r="D14" s="179">
        <v>81.224916721868397</v>
      </c>
      <c r="E14" s="180">
        <f t="shared" si="4"/>
        <v>5.2458944845171329</v>
      </c>
      <c r="F14" s="180">
        <v>6.3389999999999995</v>
      </c>
      <c r="G14" s="180">
        <f t="shared" si="5"/>
        <v>5.5613830415246923</v>
      </c>
      <c r="H14" s="181">
        <f t="shared" si="0"/>
        <v>195309.8638252994</v>
      </c>
      <c r="I14" s="256"/>
      <c r="J14" s="392">
        <f t="shared" si="1"/>
        <v>1.060140088203966</v>
      </c>
      <c r="K14" s="391"/>
      <c r="L14" s="391"/>
      <c r="M14" s="391"/>
      <c r="N14" s="391"/>
      <c r="O14" s="391"/>
      <c r="P14" s="339">
        <v>195309863.82529941</v>
      </c>
      <c r="Q14" s="353">
        <f t="shared" si="2"/>
        <v>195.3098638252994</v>
      </c>
      <c r="R14" s="340">
        <f t="shared" si="3"/>
        <v>1.060140088203966</v>
      </c>
      <c r="S14" s="340">
        <f t="shared" si="6"/>
        <v>1.2083735230872612</v>
      </c>
      <c r="T14" s="68"/>
    </row>
    <row r="15" spans="2:20" ht="11.25" customHeight="1">
      <c r="B15" s="23">
        <v>1995</v>
      </c>
      <c r="C15" s="178">
        <v>2001</v>
      </c>
      <c r="D15" s="179">
        <v>84.419495225371804</v>
      </c>
      <c r="E15" s="180">
        <f t="shared" si="4"/>
        <v>3.9330031133701704</v>
      </c>
      <c r="F15" s="180">
        <v>5.2839999999999998</v>
      </c>
      <c r="G15" s="180">
        <f t="shared" si="5"/>
        <v>5.4908611415195985</v>
      </c>
      <c r="H15" s="181">
        <f t="shared" si="0"/>
        <v>206034.0572436376</v>
      </c>
      <c r="I15" s="256"/>
      <c r="J15" s="392">
        <f t="shared" si="1"/>
        <v>1.3960988545504882</v>
      </c>
      <c r="K15" s="391"/>
      <c r="L15" s="391"/>
      <c r="M15" s="391"/>
      <c r="N15" s="391"/>
      <c r="O15" s="391"/>
      <c r="P15" s="339">
        <v>206034057.24363759</v>
      </c>
      <c r="Q15" s="353">
        <f t="shared" si="2"/>
        <v>206.03405724363759</v>
      </c>
      <c r="R15" s="340">
        <f t="shared" si="3"/>
        <v>1.3960988545504882</v>
      </c>
      <c r="S15" s="340">
        <f t="shared" si="6"/>
        <v>1.3435026232339204</v>
      </c>
      <c r="T15" s="68"/>
    </row>
    <row r="16" spans="2:20" ht="11.25" customHeight="1">
      <c r="B16" s="23">
        <v>1995</v>
      </c>
      <c r="C16" s="178">
        <v>2002</v>
      </c>
      <c r="D16" s="179">
        <v>86.724977329464906</v>
      </c>
      <c r="E16" s="180">
        <f t="shared" si="4"/>
        <v>2.7309830483329023</v>
      </c>
      <c r="F16" s="180">
        <v>4.0030000000000001</v>
      </c>
      <c r="G16" s="180">
        <f t="shared" si="5"/>
        <v>2.5601979511211903</v>
      </c>
      <c r="H16" s="181">
        <f t="shared" si="0"/>
        <v>211308.93695580107</v>
      </c>
      <c r="I16" s="256"/>
      <c r="J16" s="392">
        <f t="shared" si="1"/>
        <v>0.93746387502625994</v>
      </c>
      <c r="K16" s="391"/>
      <c r="L16" s="391"/>
      <c r="M16" s="391"/>
      <c r="N16" s="391"/>
      <c r="O16" s="391"/>
      <c r="P16" s="339">
        <v>211308936.95580107</v>
      </c>
      <c r="Q16" s="353">
        <f t="shared" si="2"/>
        <v>211.30893695580107</v>
      </c>
      <c r="R16" s="340">
        <f t="shared" si="3"/>
        <v>0.93746387502625994</v>
      </c>
      <c r="S16" s="340">
        <f t="shared" si="6"/>
        <v>1.4657725548474518</v>
      </c>
      <c r="T16" s="68"/>
    </row>
    <row r="17" spans="3:20" ht="11.25" customHeight="1">
      <c r="C17" s="178">
        <v>2003</v>
      </c>
      <c r="D17" s="179">
        <v>89.3110420298338</v>
      </c>
      <c r="E17" s="180">
        <f t="shared" si="4"/>
        <v>2.9819145302794725</v>
      </c>
      <c r="F17" s="180">
        <v>5.4550000000000001</v>
      </c>
      <c r="G17" s="180">
        <f t="shared" si="5"/>
        <v>6.9196277349218294</v>
      </c>
      <c r="H17" s="181">
        <f t="shared" si="0"/>
        <v>225930.72876376318</v>
      </c>
      <c r="I17" s="256"/>
      <c r="J17" s="392">
        <f t="shared" si="1"/>
        <v>2.320531881332395</v>
      </c>
      <c r="K17" s="391"/>
      <c r="L17" s="391"/>
      <c r="M17" s="391"/>
      <c r="N17" s="391"/>
      <c r="O17" s="391"/>
      <c r="P17" s="339">
        <v>225930728.76376319</v>
      </c>
      <c r="Q17" s="353">
        <f t="shared" si="2"/>
        <v>225.9307287637632</v>
      </c>
      <c r="R17" s="340">
        <f t="shared" si="3"/>
        <v>2.320531881332395</v>
      </c>
      <c r="S17" s="340">
        <f t="shared" si="6"/>
        <v>1.8293616214039319</v>
      </c>
      <c r="T17" s="68"/>
    </row>
    <row r="18" spans="3:20" ht="11.25" customHeight="1">
      <c r="C18" s="178">
        <v>2004</v>
      </c>
      <c r="D18" s="179">
        <v>92.100029143800199</v>
      </c>
      <c r="E18" s="180">
        <f t="shared" si="4"/>
        <v>3.1227797264248291</v>
      </c>
      <c r="F18" s="180">
        <v>4.2240000000000002</v>
      </c>
      <c r="G18" s="180">
        <f t="shared" si="5"/>
        <v>4.7093020715264666</v>
      </c>
      <c r="H18" s="181">
        <f t="shared" si="0"/>
        <v>236570.48925364992</v>
      </c>
      <c r="I18" s="256"/>
      <c r="J18" s="392">
        <f t="shared" si="1"/>
        <v>1.5080481122880851</v>
      </c>
      <c r="K18" s="391"/>
      <c r="L18" s="391"/>
      <c r="M18" s="391"/>
      <c r="N18" s="391"/>
      <c r="O18" s="391"/>
      <c r="P18" s="339">
        <v>236570489.25364992</v>
      </c>
      <c r="Q18" s="353">
        <f t="shared" si="2"/>
        <v>236.57048925364992</v>
      </c>
      <c r="R18" s="340">
        <f t="shared" si="3"/>
        <v>1.5080481122880851</v>
      </c>
      <c r="S18" s="340">
        <f t="shared" si="6"/>
        <v>1.3526410346066653</v>
      </c>
      <c r="T18" s="68"/>
    </row>
    <row r="19" spans="3:20" ht="11.25" customHeight="1">
      <c r="C19" s="178">
        <v>2005</v>
      </c>
      <c r="D19" s="179">
        <v>95.463560868331996</v>
      </c>
      <c r="E19" s="180">
        <f t="shared" si="4"/>
        <v>3.6520419763170331</v>
      </c>
      <c r="F19" s="180">
        <v>3.1310000000000002</v>
      </c>
      <c r="G19" s="180">
        <f t="shared" si="5"/>
        <v>4.1643252061972946</v>
      </c>
      <c r="H19" s="181">
        <f t="shared" si="0"/>
        <v>246422.05376806395</v>
      </c>
      <c r="I19" s="256"/>
      <c r="J19" s="392">
        <f t="shared" si="1"/>
        <v>1.1402730946693231</v>
      </c>
      <c r="K19" s="391"/>
      <c r="L19" s="391"/>
      <c r="M19" s="391"/>
      <c r="N19" s="391"/>
      <c r="O19" s="391"/>
      <c r="P19" s="339">
        <v>246422053.76806396</v>
      </c>
      <c r="Q19" s="353">
        <f t="shared" si="2"/>
        <v>246.42205376806396</v>
      </c>
      <c r="R19" s="340">
        <f t="shared" si="3"/>
        <v>1.1402730946693231</v>
      </c>
      <c r="S19" s="340">
        <f t="shared" si="6"/>
        <v>0.85732859049925625</v>
      </c>
      <c r="T19" s="68"/>
    </row>
    <row r="20" spans="3:20" ht="11.25" customHeight="1">
      <c r="C20" s="178">
        <v>2006</v>
      </c>
      <c r="D20" s="179">
        <v>99.380177770299099</v>
      </c>
      <c r="E20" s="180">
        <f t="shared" si="4"/>
        <v>4.1027349769291455</v>
      </c>
      <c r="F20" s="180">
        <v>4.617</v>
      </c>
      <c r="G20" s="180">
        <f t="shared" si="5"/>
        <v>3.6047338950173646</v>
      </c>
      <c r="H20" s="181">
        <f t="shared" si="0"/>
        <v>255304.91306503929</v>
      </c>
      <c r="I20" s="256"/>
      <c r="J20" s="392">
        <f t="shared" si="1"/>
        <v>0.87861729194983751</v>
      </c>
      <c r="K20" s="391"/>
      <c r="L20" s="391"/>
      <c r="M20" s="391"/>
      <c r="N20" s="391"/>
      <c r="O20" s="391"/>
      <c r="P20" s="339">
        <v>255304913.06503928</v>
      </c>
      <c r="Q20" s="353">
        <f t="shared" si="2"/>
        <v>255.30491306503927</v>
      </c>
      <c r="R20" s="340">
        <f t="shared" si="3"/>
        <v>0.87861729194983751</v>
      </c>
      <c r="S20" s="340">
        <f t="shared" si="6"/>
        <v>1.1253468785975</v>
      </c>
      <c r="T20" s="68"/>
    </row>
    <row r="21" spans="3:20" ht="11.25" customHeight="1">
      <c r="C21" s="178">
        <v>2007</v>
      </c>
      <c r="D21" s="179">
        <v>102.962554078292</v>
      </c>
      <c r="E21" s="180">
        <f t="shared" si="4"/>
        <v>3.6047191586565441</v>
      </c>
      <c r="F21" s="180">
        <f>G56</f>
        <v>3.7605391727710158</v>
      </c>
      <c r="G21" s="180">
        <f t="shared" si="5"/>
        <v>2.8571021619527848</v>
      </c>
      <c r="H21" s="181">
        <f t="shared" si="0"/>
        <v>262599.23525579221</v>
      </c>
      <c r="I21" s="256"/>
      <c r="J21" s="392">
        <f t="shared" si="1"/>
        <v>0.7926004873615754</v>
      </c>
      <c r="K21" s="391"/>
      <c r="L21" s="391"/>
      <c r="M21" s="391"/>
      <c r="N21" s="391"/>
      <c r="O21" s="391"/>
      <c r="P21" s="339">
        <v>262599235.2557922</v>
      </c>
      <c r="Q21" s="353">
        <f t="shared" si="2"/>
        <v>262.59923525579222</v>
      </c>
      <c r="R21" s="340">
        <f t="shared" si="3"/>
        <v>0.7926004873615754</v>
      </c>
      <c r="S21" s="340">
        <f t="shared" si="6"/>
        <v>1.0432266723859134</v>
      </c>
      <c r="T21" s="68"/>
    </row>
    <row r="22" spans="3:20" ht="11.25" customHeight="1">
      <c r="C22" s="178">
        <v>2008</v>
      </c>
      <c r="D22" s="179">
        <v>103.875924703124</v>
      </c>
      <c r="E22" s="180">
        <f t="shared" si="4"/>
        <v>0.88709010087053564</v>
      </c>
      <c r="F22" s="180">
        <f t="shared" ref="F22:F33" si="7">G57</f>
        <v>0.60849476359865484</v>
      </c>
      <c r="G22" s="180">
        <f t="shared" si="5"/>
        <v>0.98468098800403858</v>
      </c>
      <c r="H22" s="181">
        <f t="shared" si="0"/>
        <v>265185</v>
      </c>
      <c r="I22" s="256"/>
      <c r="J22" s="392">
        <f t="shared" si="1"/>
        <v>1.1100123730810807</v>
      </c>
      <c r="K22" s="391"/>
      <c r="L22" s="391"/>
      <c r="M22" s="391"/>
      <c r="N22" s="391"/>
      <c r="O22" s="391"/>
      <c r="P22" s="339">
        <v>265185000</v>
      </c>
      <c r="Q22" s="353">
        <f t="shared" si="2"/>
        <v>265.185</v>
      </c>
      <c r="R22" s="340">
        <f t="shared" si="3"/>
        <v>1.1100123730810807</v>
      </c>
      <c r="S22" s="340">
        <f t="shared" si="6"/>
        <v>0.6859447118184675</v>
      </c>
      <c r="T22" s="68"/>
    </row>
    <row r="23" spans="3:20" ht="11.25" customHeight="1">
      <c r="C23" s="178">
        <v>2009</v>
      </c>
      <c r="D23" s="179">
        <v>99.966889020752106</v>
      </c>
      <c r="E23" s="180">
        <f t="shared" si="4"/>
        <v>-3.7631777464738447</v>
      </c>
      <c r="F23" s="180">
        <f t="shared" si="7"/>
        <v>-4.8581783878570262</v>
      </c>
      <c r="G23" s="180">
        <f t="shared" si="5"/>
        <v>-4.6710492967257604</v>
      </c>
      <c r="H23" s="181">
        <f t="shared" si="0"/>
        <v>252798.07792247779</v>
      </c>
      <c r="I23" s="256"/>
      <c r="J23" s="392">
        <f t="shared" si="1"/>
        <v>1.241251307117397</v>
      </c>
      <c r="K23" s="391"/>
      <c r="L23" s="391"/>
      <c r="M23" s="391"/>
      <c r="N23" s="391"/>
      <c r="O23" s="391"/>
      <c r="P23" s="339">
        <v>252798077.92247778</v>
      </c>
      <c r="Q23" s="353">
        <f t="shared" si="2"/>
        <v>252.79807792247777</v>
      </c>
      <c r="R23" s="340">
        <f t="shared" si="3"/>
        <v>1.241251307117397</v>
      </c>
      <c r="S23" s="340">
        <f t="shared" si="6"/>
        <v>1.2909776564259325</v>
      </c>
      <c r="T23" s="68"/>
    </row>
    <row r="24" spans="3:20" ht="11.25" customHeight="1">
      <c r="C24" s="178">
        <v>2010</v>
      </c>
      <c r="D24" s="179">
        <v>100.12983537799199</v>
      </c>
      <c r="E24" s="180">
        <f t="shared" si="4"/>
        <v>0.16300032824474453</v>
      </c>
      <c r="F24" s="180">
        <f t="shared" si="7"/>
        <v>2.400634218885811</v>
      </c>
      <c r="G24" s="180">
        <f t="shared" si="5"/>
        <v>2.9799084133037557</v>
      </c>
      <c r="H24" s="181">
        <f t="shared" si="0"/>
        <v>260331.22911515992</v>
      </c>
      <c r="I24" s="256"/>
      <c r="J24" s="392">
        <f t="shared" si="1"/>
        <v>18.281609892401146</v>
      </c>
      <c r="K24" s="391"/>
      <c r="L24" s="391"/>
      <c r="M24" s="391"/>
      <c r="N24" s="391"/>
      <c r="O24" s="391"/>
      <c r="P24" s="339">
        <v>260331229.11515993</v>
      </c>
      <c r="Q24" s="353">
        <f t="shared" si="2"/>
        <v>260.33122911515994</v>
      </c>
      <c r="R24" s="340"/>
      <c r="S24" s="340"/>
      <c r="T24" s="68"/>
    </row>
    <row r="25" spans="3:20" ht="11.25" customHeight="1">
      <c r="C25" s="178">
        <v>2011</v>
      </c>
      <c r="D25" s="179">
        <v>99.314391262335505</v>
      </c>
      <c r="E25" s="180">
        <f t="shared" si="4"/>
        <v>-0.81438675353672219</v>
      </c>
      <c r="F25" s="180">
        <f t="shared" si="7"/>
        <v>-2.5090699999999999</v>
      </c>
      <c r="G25" s="180">
        <f t="shared" si="5"/>
        <v>-2.0473336951949861</v>
      </c>
      <c r="H25" s="181">
        <f t="shared" si="0"/>
        <v>255001.38014236998</v>
      </c>
      <c r="I25" s="256"/>
      <c r="J25" s="392">
        <f t="shared" si="1"/>
        <v>2.5139575101188925</v>
      </c>
      <c r="K25" s="391"/>
      <c r="L25" s="391"/>
      <c r="M25" s="391"/>
      <c r="N25" s="391"/>
      <c r="O25" s="391"/>
      <c r="P25" s="339">
        <v>255001380.14236999</v>
      </c>
      <c r="Q25" s="353">
        <f t="shared" si="2"/>
        <v>255.00138014236998</v>
      </c>
      <c r="R25" s="340">
        <f t="shared" si="3"/>
        <v>2.5139575101188925</v>
      </c>
      <c r="S25" s="340">
        <f t="shared" si="6"/>
        <v>3.0809317429385978</v>
      </c>
      <c r="T25" s="68"/>
    </row>
    <row r="26" spans="3:20" ht="11.25" customHeight="1">
      <c r="C26" s="178">
        <v>2012</v>
      </c>
      <c r="D26" s="179">
        <v>96.375281374766899</v>
      </c>
      <c r="E26" s="180">
        <f t="shared" si="4"/>
        <v>-2.959399791118944</v>
      </c>
      <c r="F26" s="180">
        <f t="shared" si="7"/>
        <v>-1.70482</v>
      </c>
      <c r="G26" s="180">
        <f t="shared" si="5"/>
        <v>-1.2867421870956353</v>
      </c>
      <c r="H26" s="181">
        <f t="shared" si="0"/>
        <v>251720.169806402</v>
      </c>
      <c r="I26" s="256"/>
      <c r="J26" s="392">
        <f t="shared" si="1"/>
        <v>0.434798363829417</v>
      </c>
      <c r="K26" s="391"/>
      <c r="L26" s="391"/>
      <c r="M26" s="391"/>
      <c r="N26" s="391"/>
      <c r="O26" s="391"/>
      <c r="P26" s="339">
        <v>251720169.806402</v>
      </c>
      <c r="Q26" s="353">
        <f t="shared" si="2"/>
        <v>251.720169806402</v>
      </c>
      <c r="R26" s="340">
        <f t="shared" si="3"/>
        <v>0.434798363829417</v>
      </c>
      <c r="S26" s="340">
        <f t="shared" si="6"/>
        <v>0.57606951420220598</v>
      </c>
      <c r="T26" s="68"/>
    </row>
    <row r="27" spans="3:20" ht="11.25" customHeight="1">
      <c r="C27" s="178">
        <v>2013</v>
      </c>
      <c r="D27" s="179">
        <v>94.991854041767994</v>
      </c>
      <c r="E27" s="180">
        <f t="shared" si="4"/>
        <v>-1.4354586707967965</v>
      </c>
      <c r="F27" s="180">
        <f t="shared" si="7"/>
        <v>-2.4295299999999997</v>
      </c>
      <c r="G27" s="180">
        <f t="shared" si="5"/>
        <v>-2.3040840655227046</v>
      </c>
      <c r="H27" s="181">
        <f t="shared" si="0"/>
        <v>245920.325484186</v>
      </c>
      <c r="I27" s="256"/>
      <c r="J27" s="392">
        <f t="shared" si="1"/>
        <v>1.6051204485349273</v>
      </c>
      <c r="K27" s="391"/>
      <c r="L27" s="391"/>
      <c r="M27" s="391"/>
      <c r="N27" s="391"/>
      <c r="O27" s="391"/>
      <c r="P27" s="339">
        <v>245920325.48418599</v>
      </c>
      <c r="Q27" s="353">
        <f t="shared" si="2"/>
        <v>245.92032548418598</v>
      </c>
      <c r="R27" s="340">
        <f t="shared" si="3"/>
        <v>1.6051204485349273</v>
      </c>
      <c r="S27" s="340">
        <f t="shared" si="6"/>
        <v>1.692511285365961</v>
      </c>
      <c r="T27" s="68"/>
    </row>
    <row r="28" spans="3:20" ht="11.25" customHeight="1">
      <c r="C28" s="178">
        <v>2014</v>
      </c>
      <c r="D28" s="179">
        <v>96.306483923851104</v>
      </c>
      <c r="E28" s="180">
        <f t="shared" si="4"/>
        <v>1.3839395970785651</v>
      </c>
      <c r="F28" s="180">
        <f t="shared" si="7"/>
        <v>-0.12470000000000001</v>
      </c>
      <c r="G28" s="180">
        <f t="shared" si="5"/>
        <v>-1.1165703303855579</v>
      </c>
      <c r="H28" s="181">
        <f t="shared" si="0"/>
        <v>243174.452093442</v>
      </c>
      <c r="I28" s="256"/>
      <c r="J28" s="392">
        <f t="shared" si="1"/>
        <v>-0.80680568194059055</v>
      </c>
      <c r="K28" s="391"/>
      <c r="L28" s="391"/>
      <c r="M28" s="391"/>
      <c r="N28" s="391"/>
      <c r="O28" s="391"/>
      <c r="P28" s="339">
        <v>243174452.09344199</v>
      </c>
      <c r="Q28" s="353">
        <f t="shared" si="2"/>
        <v>243.174452093442</v>
      </c>
      <c r="R28" s="340">
        <f t="shared" si="3"/>
        <v>-0.80680568194059055</v>
      </c>
      <c r="S28" s="340">
        <f t="shared" si="6"/>
        <v>-9.0105088591464655E-2</v>
      </c>
      <c r="T28" s="68"/>
    </row>
    <row r="29" spans="3:20" ht="11.25" customHeight="1">
      <c r="C29" s="178">
        <v>2015</v>
      </c>
      <c r="D29" s="179">
        <v>100</v>
      </c>
      <c r="E29" s="180">
        <f t="shared" si="4"/>
        <v>3.835168646660736</v>
      </c>
      <c r="F29" s="180">
        <f t="shared" si="7"/>
        <v>1.67363</v>
      </c>
      <c r="G29" s="180">
        <f t="shared" si="5"/>
        <v>1.9720720160641081</v>
      </c>
      <c r="H29" s="181">
        <f t="shared" si="0"/>
        <v>247970.02741339401</v>
      </c>
      <c r="I29" s="256"/>
      <c r="J29" s="392">
        <f t="shared" si="1"/>
        <v>0.5142073785415362</v>
      </c>
      <c r="K29" s="391"/>
      <c r="L29" s="391"/>
      <c r="M29" s="391"/>
      <c r="N29" s="391"/>
      <c r="O29" s="391"/>
      <c r="P29" s="339">
        <v>247970027.413394</v>
      </c>
      <c r="Q29" s="353">
        <f t="shared" si="2"/>
        <v>247.97002741339401</v>
      </c>
      <c r="R29" s="340">
        <f>+G29/E29</f>
        <v>0.5142073785415362</v>
      </c>
      <c r="S29" s="340">
        <f t="shared" si="6"/>
        <v>0.43639019667550266</v>
      </c>
      <c r="T29" s="68"/>
    </row>
    <row r="30" spans="3:20" ht="11.25" customHeight="1">
      <c r="C30" s="178">
        <v>2016</v>
      </c>
      <c r="D30" s="179">
        <v>103.031301329819</v>
      </c>
      <c r="E30" s="180">
        <f t="shared" si="4"/>
        <v>3.0313013298189917</v>
      </c>
      <c r="F30" s="180">
        <f t="shared" si="7"/>
        <v>0.30321999999999999</v>
      </c>
      <c r="G30" s="180">
        <f t="shared" si="5"/>
        <v>0.68954404924408408</v>
      </c>
      <c r="H30" s="181">
        <f t="shared" si="0"/>
        <v>249679.889981332</v>
      </c>
      <c r="I30" s="256"/>
      <c r="J30" s="392">
        <f t="shared" si="1"/>
        <v>0.22747459728302857</v>
      </c>
      <c r="K30" s="391"/>
      <c r="L30" s="391"/>
      <c r="M30" s="391"/>
      <c r="N30" s="391"/>
      <c r="O30" s="391"/>
      <c r="P30" s="339">
        <v>249679889.981332</v>
      </c>
      <c r="Q30" s="353">
        <f t="shared" si="2"/>
        <v>249.679889981332</v>
      </c>
      <c r="R30" s="340">
        <f>+G30/E30</f>
        <v>0.22747459728302857</v>
      </c>
      <c r="S30" s="340">
        <f t="shared" si="6"/>
        <v>0.10002964634931434</v>
      </c>
      <c r="T30" s="68"/>
    </row>
    <row r="31" spans="3:20" ht="11.25" customHeight="1">
      <c r="C31" s="178">
        <v>2017</v>
      </c>
      <c r="D31" s="179">
        <v>106.09511907980701</v>
      </c>
      <c r="E31" s="180">
        <f t="shared" si="4"/>
        <v>2.9736766501475609</v>
      </c>
      <c r="F31" s="180">
        <f t="shared" si="7"/>
        <v>1.3721099999999999</v>
      </c>
      <c r="G31" s="180">
        <f t="shared" si="5"/>
        <v>1.1320558128335101</v>
      </c>
      <c r="H31" s="181">
        <f t="shared" si="0"/>
        <v>252506.40568934201</v>
      </c>
      <c r="I31" s="256"/>
      <c r="J31" s="392">
        <f t="shared" si="1"/>
        <v>0.38069230317201258</v>
      </c>
      <c r="K31" s="391"/>
      <c r="L31" s="391"/>
      <c r="M31" s="391"/>
      <c r="N31" s="391"/>
      <c r="O31" s="391"/>
      <c r="P31" s="339">
        <v>252506405.68934199</v>
      </c>
      <c r="Q31" s="353">
        <f t="shared" si="2"/>
        <v>252.50640568934199</v>
      </c>
      <c r="R31" s="340">
        <f>+G31/E31</f>
        <v>0.38069230317201258</v>
      </c>
      <c r="S31" s="340">
        <f t="shared" si="6"/>
        <v>0.46141869524782142</v>
      </c>
      <c r="T31" s="68"/>
    </row>
    <row r="32" spans="3:20" ht="11.25" customHeight="1">
      <c r="C32" s="178">
        <v>2018</v>
      </c>
      <c r="D32" s="179">
        <v>108.673288174978</v>
      </c>
      <c r="E32" s="180">
        <f t="shared" si="4"/>
        <v>2.4300543866034419</v>
      </c>
      <c r="F32" s="180">
        <f t="shared" si="7"/>
        <v>0.52</v>
      </c>
      <c r="G32" s="180">
        <f t="shared" si="5"/>
        <v>0.41979702628023308</v>
      </c>
      <c r="H32" s="181">
        <f>P32/1000</f>
        <v>253566.42007159299</v>
      </c>
      <c r="I32" s="341">
        <f>H32/H22-1</f>
        <v>-4.3813111331361121E-2</v>
      </c>
      <c r="J32" s="392">
        <f t="shared" si="1"/>
        <v>0.17275211147310809</v>
      </c>
      <c r="K32" s="391"/>
      <c r="L32" s="391"/>
      <c r="M32" s="391"/>
      <c r="N32" s="391"/>
      <c r="O32" s="391"/>
      <c r="P32" s="339">
        <v>253566420.07159299</v>
      </c>
      <c r="Q32" s="353">
        <f t="shared" si="2"/>
        <v>253.566420071593</v>
      </c>
      <c r="R32" s="340">
        <f>+G32/E32</f>
        <v>0.17275211147310809</v>
      </c>
      <c r="S32" s="340">
        <f>+F32/E32</f>
        <v>0.21398698023661078</v>
      </c>
      <c r="T32" s="68"/>
    </row>
    <row r="33" spans="2:20" ht="11.25" customHeight="1">
      <c r="C33" s="178">
        <v>2019</v>
      </c>
      <c r="D33" s="179">
        <v>110.792534654297</v>
      </c>
      <c r="E33" s="180">
        <f t="shared" si="4"/>
        <v>1.9501079933338827</v>
      </c>
      <c r="F33" s="180">
        <f t="shared" si="7"/>
        <v>-2.6720000000000002</v>
      </c>
      <c r="G33" s="180">
        <f t="shared" si="5"/>
        <v>-1.699643761097458</v>
      </c>
      <c r="H33" s="181">
        <f>P33/1000</f>
        <v>249256.69423260799</v>
      </c>
      <c r="I33" s="341">
        <f>H33/H22-1</f>
        <v>-6.006488212904959E-2</v>
      </c>
      <c r="J33" s="392">
        <f t="shared" si="1"/>
        <v>-0.87156391692532165</v>
      </c>
      <c r="K33" s="256"/>
      <c r="L33" s="256"/>
      <c r="M33" s="256"/>
      <c r="N33" s="256"/>
      <c r="O33" s="68"/>
      <c r="P33" s="339">
        <v>249256694.23260799</v>
      </c>
      <c r="Q33" s="353">
        <f t="shared" si="2"/>
        <v>249.256694232608</v>
      </c>
      <c r="R33" s="340"/>
      <c r="S33" s="340"/>
      <c r="T33" s="68"/>
    </row>
    <row r="34" spans="2:20" ht="11.25" customHeight="1">
      <c r="C34" s="182">
        <v>2020</v>
      </c>
      <c r="D34" s="183">
        <f>D33*(1+(E34/100))</f>
        <v>98.826940911632931</v>
      </c>
      <c r="E34" s="184">
        <v>-10.8</v>
      </c>
      <c r="F34" s="184">
        <f>G69</f>
        <v>-5.0090000000000003</v>
      </c>
      <c r="G34" s="184">
        <f t="shared" si="5"/>
        <v>-5.0390020005464216</v>
      </c>
      <c r="H34" s="185">
        <f>P34/1000</f>
        <v>236696.64442373099</v>
      </c>
      <c r="I34" s="341"/>
      <c r="J34" s="392">
        <f t="shared" si="1"/>
        <v>0.4665742593098538</v>
      </c>
      <c r="K34" s="256"/>
      <c r="L34" s="256"/>
      <c r="M34" s="256"/>
      <c r="N34" s="256"/>
      <c r="O34" s="68"/>
      <c r="P34" s="339">
        <v>236696644.423731</v>
      </c>
      <c r="Q34" s="353">
        <f t="shared" si="2"/>
        <v>236.69664442373099</v>
      </c>
      <c r="R34" s="340"/>
      <c r="S34" s="340"/>
      <c r="T34" s="68"/>
    </row>
    <row r="35" spans="2:20" ht="11.25" customHeight="1">
      <c r="C35" s="41" t="s">
        <v>94</v>
      </c>
      <c r="D35" s="21"/>
      <c r="O35" s="24"/>
      <c r="P35" s="71"/>
      <c r="Q35" s="24"/>
      <c r="R35" s="24"/>
    </row>
    <row r="36" spans="2:20" ht="20.25" customHeight="1">
      <c r="C36" s="62" t="s">
        <v>104</v>
      </c>
      <c r="D36" s="27"/>
      <c r="E36" s="28"/>
      <c r="F36" s="28"/>
      <c r="G36" s="29"/>
      <c r="O36" s="24"/>
      <c r="P36" s="24"/>
      <c r="Q36" s="24"/>
      <c r="R36" s="24"/>
    </row>
    <row r="37" spans="2:20" ht="11.25" customHeight="1">
      <c r="C37" s="171"/>
      <c r="D37" s="186" t="s">
        <v>35</v>
      </c>
      <c r="E37" s="187"/>
      <c r="F37" s="187"/>
      <c r="G37" s="187"/>
      <c r="I37" s="42"/>
    </row>
    <row r="38" spans="2:20" ht="11.25" customHeight="1">
      <c r="C38" s="173"/>
      <c r="D38" s="188" t="s">
        <v>29</v>
      </c>
      <c r="E38" s="188" t="s">
        <v>24</v>
      </c>
      <c r="F38" s="188" t="s">
        <v>25</v>
      </c>
      <c r="G38" s="175" t="s">
        <v>122</v>
      </c>
    </row>
    <row r="39" spans="2:20" ht="11.25" customHeight="1">
      <c r="B39" s="23" t="s">
        <v>2</v>
      </c>
      <c r="C39" s="178" t="s">
        <v>3</v>
      </c>
      <c r="D39" s="189">
        <f>I39*100</f>
        <v>-3.0880000000000001</v>
      </c>
      <c r="E39" s="189">
        <f t="shared" ref="E39:G50" si="8">J39*100</f>
        <v>-1.163</v>
      </c>
      <c r="F39" s="189">
        <f t="shared" si="8"/>
        <v>-0.129</v>
      </c>
      <c r="G39" s="189">
        <f t="shared" si="8"/>
        <v>-1.796</v>
      </c>
      <c r="H39" s="342">
        <f>D39-SUM(E39:G39)</f>
        <v>0</v>
      </c>
      <c r="I39" s="371">
        <v>-3.0880000000000001E-2</v>
      </c>
      <c r="J39" s="24">
        <v>-1.163E-2</v>
      </c>
      <c r="K39" s="24">
        <v>-1.2899999999999999E-3</v>
      </c>
      <c r="L39" s="24">
        <v>-1.796E-2</v>
      </c>
      <c r="M39" s="24"/>
    </row>
    <row r="40" spans="2:20" ht="11.25" customHeight="1">
      <c r="B40" s="23" t="s">
        <v>4</v>
      </c>
      <c r="C40" s="178" t="s">
        <v>5</v>
      </c>
      <c r="D40" s="189">
        <f t="shared" ref="D40:D50" si="9">I40*100</f>
        <v>-1.5610000000000002</v>
      </c>
      <c r="E40" s="189">
        <f t="shared" si="8"/>
        <v>-0.16700000000000001</v>
      </c>
      <c r="F40" s="189">
        <f t="shared" si="8"/>
        <v>-1.429</v>
      </c>
      <c r="G40" s="189">
        <f t="shared" si="8"/>
        <v>3.4999999999999996E-2</v>
      </c>
      <c r="H40" s="342">
        <f t="shared" ref="H40:H50" si="10">D40-SUM(E40:G40)</f>
        <v>0</v>
      </c>
      <c r="I40" s="371">
        <v>-1.5610000000000001E-2</v>
      </c>
      <c r="J40" s="24">
        <v>-1.67E-3</v>
      </c>
      <c r="K40" s="24">
        <v>-1.4290000000000001E-2</v>
      </c>
      <c r="L40" s="24">
        <v>3.5E-4</v>
      </c>
      <c r="M40" s="24"/>
    </row>
    <row r="41" spans="2:20" ht="11.25" customHeight="1">
      <c r="B41" s="23" t="s">
        <v>6</v>
      </c>
      <c r="C41" s="178" t="s">
        <v>7</v>
      </c>
      <c r="D41" s="189">
        <f t="shared" si="9"/>
        <v>-4.4319999999999995</v>
      </c>
      <c r="E41" s="189">
        <f t="shared" si="8"/>
        <v>0.377</v>
      </c>
      <c r="F41" s="189">
        <f t="shared" si="8"/>
        <v>1.329</v>
      </c>
      <c r="G41" s="189">
        <f t="shared" si="8"/>
        <v>-6.1379999999999999</v>
      </c>
      <c r="H41" s="342">
        <f t="shared" si="10"/>
        <v>0</v>
      </c>
      <c r="I41" s="371">
        <v>-4.4319999999999998E-2</v>
      </c>
      <c r="J41" s="24">
        <v>3.7699999999999999E-3</v>
      </c>
      <c r="K41" s="24">
        <v>1.329E-2</v>
      </c>
      <c r="L41" s="24">
        <v>-6.1379999999999997E-2</v>
      </c>
      <c r="M41" s="24"/>
    </row>
    <row r="42" spans="2:20" ht="11.25" customHeight="1">
      <c r="B42" s="23" t="s">
        <v>8</v>
      </c>
      <c r="C42" s="178" t="s">
        <v>9</v>
      </c>
      <c r="D42" s="189">
        <f t="shared" si="9"/>
        <v>-17.186</v>
      </c>
      <c r="E42" s="189">
        <f t="shared" si="8"/>
        <v>-1E-3</v>
      </c>
      <c r="F42" s="189">
        <f t="shared" si="8"/>
        <v>-0.46800000000000003</v>
      </c>
      <c r="G42" s="189">
        <f t="shared" si="8"/>
        <v>-16.717000000000002</v>
      </c>
      <c r="H42" s="342">
        <f t="shared" si="10"/>
        <v>0</v>
      </c>
      <c r="I42" s="371">
        <v>-0.17186000000000001</v>
      </c>
      <c r="J42" s="24">
        <v>-1.0000000000000001E-5</v>
      </c>
      <c r="K42" s="24">
        <v>-4.6800000000000001E-3</v>
      </c>
      <c r="L42" s="24">
        <v>-0.16717000000000001</v>
      </c>
      <c r="M42" s="24"/>
    </row>
    <row r="43" spans="2:20" ht="11.25" customHeight="1">
      <c r="B43" s="23" t="s">
        <v>6</v>
      </c>
      <c r="C43" s="178" t="s">
        <v>10</v>
      </c>
      <c r="D43" s="189">
        <f t="shared" si="9"/>
        <v>-12.717999999999998</v>
      </c>
      <c r="E43" s="189">
        <f t="shared" si="8"/>
        <v>-1.099</v>
      </c>
      <c r="F43" s="189">
        <f t="shared" si="8"/>
        <v>1.48</v>
      </c>
      <c r="G43" s="189">
        <f t="shared" si="8"/>
        <v>-13.099</v>
      </c>
      <c r="H43" s="342">
        <f t="shared" si="10"/>
        <v>0</v>
      </c>
      <c r="I43" s="371">
        <v>-0.12717999999999999</v>
      </c>
      <c r="J43" s="24">
        <v>-1.099E-2</v>
      </c>
      <c r="K43" s="24">
        <v>1.4800000000000001E-2</v>
      </c>
      <c r="L43" s="24">
        <v>-0.13099</v>
      </c>
      <c r="M43" s="24"/>
    </row>
    <row r="44" spans="2:20" ht="11.25" customHeight="1">
      <c r="B44" s="23" t="s">
        <v>11</v>
      </c>
      <c r="C44" s="178" t="s">
        <v>12</v>
      </c>
      <c r="D44" s="189">
        <f t="shared" si="9"/>
        <v>-8.0949999999999989</v>
      </c>
      <c r="E44" s="189">
        <f t="shared" si="8"/>
        <v>0.70000000000000007</v>
      </c>
      <c r="F44" s="189">
        <f t="shared" si="8"/>
        <v>-0.52700000000000002</v>
      </c>
      <c r="G44" s="189">
        <f t="shared" si="8"/>
        <v>-8.2680000000000007</v>
      </c>
      <c r="H44" s="342">
        <f t="shared" si="10"/>
        <v>0</v>
      </c>
      <c r="I44" s="371">
        <v>-8.0949999999999994E-2</v>
      </c>
      <c r="J44" s="24">
        <v>7.0000000000000001E-3</v>
      </c>
      <c r="K44" s="24">
        <v>-5.2700000000000004E-3</v>
      </c>
      <c r="L44" s="24">
        <v>-8.2680000000000003E-2</v>
      </c>
      <c r="M44" s="24"/>
    </row>
    <row r="45" spans="2:20" ht="11.25" customHeight="1">
      <c r="B45" s="23" t="s">
        <v>11</v>
      </c>
      <c r="C45" s="178" t="s">
        <v>13</v>
      </c>
      <c r="D45" s="189">
        <f t="shared" si="9"/>
        <v>-3.3320000000000003</v>
      </c>
      <c r="E45" s="189">
        <f t="shared" si="8"/>
        <v>0.248</v>
      </c>
      <c r="F45" s="189">
        <f t="shared" si="8"/>
        <v>0.755</v>
      </c>
      <c r="G45" s="189">
        <f t="shared" si="8"/>
        <v>-4.335</v>
      </c>
      <c r="H45" s="342">
        <f t="shared" si="10"/>
        <v>0</v>
      </c>
      <c r="I45" s="371">
        <v>-3.3320000000000002E-2</v>
      </c>
      <c r="J45" s="24">
        <v>2.48E-3</v>
      </c>
      <c r="K45" s="24">
        <v>7.5500000000000003E-3</v>
      </c>
      <c r="L45" s="24">
        <v>-4.335E-2</v>
      </c>
      <c r="M45" s="24"/>
    </row>
    <row r="46" spans="2:20" ht="11.25" customHeight="1">
      <c r="B46" s="23" t="s">
        <v>8</v>
      </c>
      <c r="C46" s="178" t="s">
        <v>14</v>
      </c>
      <c r="D46" s="189">
        <f t="shared" si="9"/>
        <v>-2.0619999999999998</v>
      </c>
      <c r="E46" s="189">
        <f t="shared" si="8"/>
        <v>6.5000000000000002E-2</v>
      </c>
      <c r="F46" s="189">
        <f t="shared" si="8"/>
        <v>0.80800000000000005</v>
      </c>
      <c r="G46" s="189">
        <f t="shared" si="8"/>
        <v>-2.9350000000000001</v>
      </c>
      <c r="H46" s="342">
        <f t="shared" si="10"/>
        <v>0</v>
      </c>
      <c r="I46" s="371">
        <v>-2.0619999999999999E-2</v>
      </c>
      <c r="J46" s="24">
        <v>6.4999999999999997E-4</v>
      </c>
      <c r="K46" s="24">
        <v>8.0800000000000004E-3</v>
      </c>
      <c r="L46" s="24">
        <v>-2.9350000000000001E-2</v>
      </c>
      <c r="M46" s="24"/>
    </row>
    <row r="47" spans="2:20" ht="11.25" customHeight="1">
      <c r="B47" s="23" t="s">
        <v>15</v>
      </c>
      <c r="C47" s="178" t="s">
        <v>16</v>
      </c>
      <c r="D47" s="189">
        <f t="shared" si="9"/>
        <v>-2.8119999999999998</v>
      </c>
      <c r="E47" s="189">
        <f t="shared" si="8"/>
        <v>0.82799999999999996</v>
      </c>
      <c r="F47" s="189">
        <f t="shared" si="8"/>
        <v>0.45799999999999996</v>
      </c>
      <c r="G47" s="189">
        <f t="shared" si="8"/>
        <v>-4.0979999999999999</v>
      </c>
      <c r="H47" s="342">
        <f t="shared" si="10"/>
        <v>0</v>
      </c>
      <c r="I47" s="371">
        <v>-2.8119999999999999E-2</v>
      </c>
      <c r="J47" s="24">
        <v>8.2799999999999992E-3</v>
      </c>
      <c r="K47" s="24">
        <v>4.5799999999999999E-3</v>
      </c>
      <c r="L47" s="24">
        <v>-4.0980000000000003E-2</v>
      </c>
      <c r="M47" s="24"/>
    </row>
    <row r="48" spans="2:20" ht="11.25" customHeight="1">
      <c r="B48" s="23" t="s">
        <v>17</v>
      </c>
      <c r="C48" s="178" t="s">
        <v>18</v>
      </c>
      <c r="D48" s="189">
        <f t="shared" si="9"/>
        <v>-2.7570000000000001</v>
      </c>
      <c r="E48" s="189">
        <f t="shared" si="8"/>
        <v>-1.038</v>
      </c>
      <c r="F48" s="189">
        <f t="shared" si="8"/>
        <v>-1.073</v>
      </c>
      <c r="G48" s="189">
        <f t="shared" si="8"/>
        <v>-0.64599999999999991</v>
      </c>
      <c r="H48" s="342">
        <f t="shared" si="10"/>
        <v>0</v>
      </c>
      <c r="I48" s="371">
        <v>-2.7570000000000001E-2</v>
      </c>
      <c r="J48" s="24">
        <v>-1.038E-2</v>
      </c>
      <c r="K48" s="24">
        <v>-1.073E-2</v>
      </c>
      <c r="L48" s="24">
        <v>-6.4599999999999996E-3</v>
      </c>
      <c r="M48" s="24"/>
    </row>
    <row r="49" spans="2:13" ht="11.25" customHeight="1">
      <c r="B49" s="23" t="s">
        <v>19</v>
      </c>
      <c r="C49" s="178" t="s">
        <v>20</v>
      </c>
      <c r="D49" s="189">
        <f t="shared" si="9"/>
        <v>-5.6529999999999996</v>
      </c>
      <c r="E49" s="189">
        <f t="shared" si="8"/>
        <v>0.13600000000000001</v>
      </c>
      <c r="F49" s="189">
        <f t="shared" si="8"/>
        <v>-2.452</v>
      </c>
      <c r="G49" s="189">
        <f t="shared" si="8"/>
        <v>-3.3369999999999997</v>
      </c>
      <c r="H49" s="342">
        <f t="shared" si="10"/>
        <v>0</v>
      </c>
      <c r="I49" s="371">
        <v>-5.6529999999999997E-2</v>
      </c>
      <c r="J49" s="24">
        <v>1.3600000000000001E-3</v>
      </c>
      <c r="K49" s="24">
        <v>-2.452E-2</v>
      </c>
      <c r="L49" s="24">
        <v>-3.3369999999999997E-2</v>
      </c>
      <c r="M49" s="24"/>
    </row>
    <row r="50" spans="2:13" ht="11.25" customHeight="1">
      <c r="B50" s="23" t="s">
        <v>21</v>
      </c>
      <c r="C50" s="182" t="s">
        <v>22</v>
      </c>
      <c r="D50" s="190">
        <f t="shared" si="9"/>
        <v>1.8159999999999998</v>
      </c>
      <c r="E50" s="190">
        <f t="shared" si="8"/>
        <v>-0.08</v>
      </c>
      <c r="F50" s="190">
        <f t="shared" si="8"/>
        <v>1.3959999999999999</v>
      </c>
      <c r="G50" s="190">
        <f t="shared" si="8"/>
        <v>0.5</v>
      </c>
      <c r="H50" s="342">
        <f t="shared" si="10"/>
        <v>0</v>
      </c>
      <c r="I50" s="371">
        <v>1.8159999999999999E-2</v>
      </c>
      <c r="J50" s="24">
        <v>-8.0000000000000004E-4</v>
      </c>
      <c r="K50" s="24">
        <v>1.396E-2</v>
      </c>
      <c r="L50" s="24">
        <v>5.0000000000000001E-3</v>
      </c>
      <c r="M50" s="24"/>
    </row>
    <row r="51" spans="2:13" ht="11.25" customHeight="1">
      <c r="H51" s="68"/>
      <c r="J51" s="66"/>
      <c r="K51" s="66"/>
      <c r="L51" s="66"/>
    </row>
    <row r="52" spans="2:13" ht="11.25" customHeight="1">
      <c r="C52" s="63" t="s">
        <v>117</v>
      </c>
      <c r="D52"/>
      <c r="E52"/>
      <c r="F52"/>
      <c r="G52"/>
      <c r="H52" s="68"/>
      <c r="J52" s="66"/>
      <c r="K52" s="66"/>
      <c r="L52" s="66"/>
    </row>
    <row r="53" spans="2:13" ht="11.25" customHeight="1">
      <c r="C53" s="63" t="s">
        <v>118</v>
      </c>
      <c r="D53"/>
      <c r="E53"/>
      <c r="F53"/>
      <c r="G53"/>
      <c r="H53" s="68"/>
      <c r="J53" s="66"/>
      <c r="K53" s="66"/>
      <c r="L53" s="66"/>
    </row>
    <row r="54" spans="2:13" ht="11.25" customHeight="1">
      <c r="C54" s="263"/>
      <c r="D54" s="263"/>
      <c r="E54" s="421" t="s">
        <v>119</v>
      </c>
      <c r="F54" s="421"/>
      <c r="G54" s="421"/>
      <c r="H54" s="68"/>
      <c r="J54" s="66"/>
      <c r="K54" s="66"/>
      <c r="L54" s="66"/>
    </row>
    <row r="55" spans="2:13" ht="12" customHeight="1">
      <c r="C55" s="254" t="s">
        <v>120</v>
      </c>
      <c r="D55" s="254" t="s">
        <v>121</v>
      </c>
      <c r="E55" s="254" t="s">
        <v>24</v>
      </c>
      <c r="F55" s="254" t="s">
        <v>25</v>
      </c>
      <c r="G55" s="254" t="s">
        <v>122</v>
      </c>
      <c r="H55" s="68"/>
      <c r="J55" s="66"/>
      <c r="K55" s="66"/>
      <c r="L55" s="66"/>
    </row>
    <row r="56" spans="2:13" ht="12" customHeight="1">
      <c r="C56" s="151">
        <v>2007</v>
      </c>
      <c r="D56" s="261">
        <f t="shared" ref="D56:D69" si="11">G21</f>
        <v>2.8571021619527848</v>
      </c>
      <c r="E56" s="261">
        <v>0.3076443661195194</v>
      </c>
      <c r="F56" s="261">
        <v>-1.2110813769377504</v>
      </c>
      <c r="G56" s="261">
        <v>3.7605391727710158</v>
      </c>
      <c r="H56" s="340">
        <f>D56-SUM(E56:G56)</f>
        <v>0</v>
      </c>
      <c r="J56" s="66"/>
      <c r="K56" s="66"/>
      <c r="L56" s="66"/>
    </row>
    <row r="57" spans="2:13" ht="12" customHeight="1">
      <c r="C57" s="151">
        <v>2008</v>
      </c>
      <c r="D57" s="261">
        <f t="shared" si="11"/>
        <v>0.98468098800403858</v>
      </c>
      <c r="E57" s="261">
        <v>2.9972381983722762E-2</v>
      </c>
      <c r="F57" s="261">
        <v>0.10451132712450129</v>
      </c>
      <c r="G57" s="261">
        <v>0.60849476359865484</v>
      </c>
      <c r="H57" s="340">
        <f>D57-SUM(E57:G57)</f>
        <v>0.24170251529715969</v>
      </c>
      <c r="J57" s="66"/>
      <c r="K57" s="66"/>
      <c r="L57" s="66"/>
    </row>
    <row r="58" spans="2:13" ht="12" customHeight="1">
      <c r="C58" s="151">
        <v>2009</v>
      </c>
      <c r="D58" s="261">
        <f t="shared" si="11"/>
        <v>-4.6710492967257604</v>
      </c>
      <c r="E58" s="261">
        <v>-0.67228241373440412</v>
      </c>
      <c r="F58" s="261">
        <v>1.098150471213299</v>
      </c>
      <c r="G58" s="261">
        <v>-4.8581783878570262</v>
      </c>
      <c r="H58" s="340">
        <f>D58-SUM(E58:G58)</f>
        <v>-0.23873896634762914</v>
      </c>
      <c r="J58" s="66"/>
      <c r="K58" s="66"/>
      <c r="L58" s="66"/>
    </row>
    <row r="59" spans="2:13" ht="12" customHeight="1">
      <c r="C59" s="151">
        <v>2010</v>
      </c>
      <c r="D59" s="261">
        <f t="shared" si="11"/>
        <v>2.9799084133037557</v>
      </c>
      <c r="E59" s="261">
        <v>0.19966071809356389</v>
      </c>
      <c r="F59" s="261">
        <v>0.37961347632440301</v>
      </c>
      <c r="G59" s="261">
        <v>2.400634218885811</v>
      </c>
      <c r="H59" s="340">
        <f t="shared" ref="H59:H67" si="12">D59-SUM(E59:G59)</f>
        <v>-2.2204460492503131E-14</v>
      </c>
      <c r="J59" s="66"/>
      <c r="K59" s="66"/>
      <c r="L59" s="66"/>
    </row>
    <row r="60" spans="2:13" ht="12" customHeight="1">
      <c r="C60" s="151">
        <v>2011</v>
      </c>
      <c r="D60" s="261">
        <f t="shared" si="11"/>
        <v>-2.0473336951949861</v>
      </c>
      <c r="E60" s="261">
        <f>I60*100</f>
        <v>1.3521699999999999</v>
      </c>
      <c r="F60" s="261">
        <f>J60*100</f>
        <v>-0.89009999999999989</v>
      </c>
      <c r="G60" s="261">
        <f>K60*100</f>
        <v>-2.5090699999999999</v>
      </c>
      <c r="H60" s="340">
        <f t="shared" si="12"/>
        <v>-3.3369519498638311E-4</v>
      </c>
      <c r="I60" s="340">
        <v>1.3521699999999999E-2</v>
      </c>
      <c r="J60" s="340">
        <v>-8.9009999999999992E-3</v>
      </c>
      <c r="K60" s="340">
        <v>-2.5090700000000001E-2</v>
      </c>
      <c r="L60" s="66"/>
    </row>
    <row r="61" spans="2:13" ht="12" customHeight="1">
      <c r="C61" s="151">
        <v>2012</v>
      </c>
      <c r="D61" s="261">
        <f t="shared" si="11"/>
        <v>-1.2867421870956353</v>
      </c>
      <c r="E61" s="261">
        <f t="shared" ref="E61:E68" si="13">I61*100</f>
        <v>-0.27548999999999996</v>
      </c>
      <c r="F61" s="261">
        <f t="shared" ref="F61:F68" si="14">J61*100</f>
        <v>0.69330999999999998</v>
      </c>
      <c r="G61" s="261">
        <f t="shared" ref="G61:G67" si="15">K61*100</f>
        <v>-1.70482</v>
      </c>
      <c r="H61" s="340">
        <f t="shared" si="12"/>
        <v>2.5781290436466264E-4</v>
      </c>
      <c r="I61" s="340">
        <v>-2.7548999999999998E-3</v>
      </c>
      <c r="J61" s="340">
        <v>6.9331000000000002E-3</v>
      </c>
      <c r="K61" s="340">
        <v>-1.7048199999999999E-2</v>
      </c>
      <c r="L61" s="66"/>
    </row>
    <row r="62" spans="2:13" ht="12" customHeight="1">
      <c r="C62" s="151">
        <v>2013</v>
      </c>
      <c r="D62" s="261">
        <f t="shared" si="11"/>
        <v>-2.3040840655227046</v>
      </c>
      <c r="E62" s="261">
        <f t="shared" si="13"/>
        <v>0.39750999999999997</v>
      </c>
      <c r="F62" s="261">
        <f t="shared" si="14"/>
        <v>-0.27198</v>
      </c>
      <c r="G62" s="261">
        <f t="shared" si="15"/>
        <v>-2.4295299999999997</v>
      </c>
      <c r="H62" s="340">
        <f t="shared" si="12"/>
        <v>-8.4065522704790396E-5</v>
      </c>
      <c r="I62" s="340">
        <v>3.9750999999999996E-3</v>
      </c>
      <c r="J62" s="340">
        <v>-2.7198000000000001E-3</v>
      </c>
      <c r="K62" s="340">
        <v>-2.4295299999999999E-2</v>
      </c>
      <c r="L62" s="66"/>
    </row>
    <row r="63" spans="2:13" ht="12" customHeight="1">
      <c r="C63" s="151">
        <v>2014</v>
      </c>
      <c r="D63" s="261">
        <f t="shared" si="11"/>
        <v>-1.1165703303855579</v>
      </c>
      <c r="E63" s="261">
        <f t="shared" si="13"/>
        <v>-3.4999999999999996E-3</v>
      </c>
      <c r="F63" s="261">
        <f t="shared" si="14"/>
        <v>-0.9887999999999999</v>
      </c>
      <c r="G63" s="261">
        <f t="shared" si="15"/>
        <v>-0.12470000000000001</v>
      </c>
      <c r="H63" s="340">
        <f t="shared" si="12"/>
        <v>4.2966961444190765E-4</v>
      </c>
      <c r="I63" s="340">
        <v>-3.4999999999999997E-5</v>
      </c>
      <c r="J63" s="340">
        <v>-9.8879999999999992E-3</v>
      </c>
      <c r="K63" s="340">
        <v>-1.2470000000000001E-3</v>
      </c>
      <c r="L63" s="66"/>
    </row>
    <row r="64" spans="2:13" ht="12" customHeight="1">
      <c r="C64" s="151">
        <v>2015</v>
      </c>
      <c r="D64" s="261">
        <f t="shared" si="11"/>
        <v>1.9720720160641081</v>
      </c>
      <c r="E64" s="261">
        <f t="shared" si="13"/>
        <v>-6.0919999999999995E-2</v>
      </c>
      <c r="F64" s="261">
        <f t="shared" si="14"/>
        <v>0.35929</v>
      </c>
      <c r="G64" s="261">
        <f t="shared" si="15"/>
        <v>1.67363</v>
      </c>
      <c r="H64" s="340">
        <f t="shared" si="12"/>
        <v>7.2016064108115785E-5</v>
      </c>
      <c r="I64" s="340">
        <v>-6.0919999999999995E-4</v>
      </c>
      <c r="J64" s="340">
        <v>3.5929E-3</v>
      </c>
      <c r="K64" s="340">
        <v>1.6736299999999999E-2</v>
      </c>
      <c r="L64" s="66"/>
    </row>
    <row r="65" spans="3:14" ht="11.25" customHeight="1">
      <c r="C65" s="151">
        <v>2016</v>
      </c>
      <c r="D65" s="261">
        <f t="shared" si="11"/>
        <v>0.68954404924408408</v>
      </c>
      <c r="E65" s="261">
        <f t="shared" si="13"/>
        <v>0.29422999999999999</v>
      </c>
      <c r="F65" s="261">
        <f t="shared" si="14"/>
        <v>9.2549999999999993E-2</v>
      </c>
      <c r="G65" s="261">
        <f t="shared" si="15"/>
        <v>0.30321999999999999</v>
      </c>
      <c r="H65" s="340">
        <f t="shared" si="12"/>
        <v>-4.559507559158682E-4</v>
      </c>
      <c r="I65" s="340">
        <v>2.9423000000000001E-3</v>
      </c>
      <c r="J65" s="340">
        <v>9.255E-4</v>
      </c>
      <c r="K65" s="340">
        <v>3.0322000000000001E-3</v>
      </c>
      <c r="L65" s="66"/>
    </row>
    <row r="66" spans="3:14" ht="11.25" customHeight="1">
      <c r="C66" s="151">
        <v>2017</v>
      </c>
      <c r="D66" s="261">
        <f t="shared" si="11"/>
        <v>1.1320558128335101</v>
      </c>
      <c r="E66" s="261">
        <f t="shared" si="13"/>
        <v>-7.357000000000001E-2</v>
      </c>
      <c r="F66" s="261">
        <f t="shared" si="14"/>
        <v>-0.16653999999999999</v>
      </c>
      <c r="G66" s="261">
        <f t="shared" si="15"/>
        <v>1.3721099999999999</v>
      </c>
      <c r="H66" s="340">
        <f t="shared" si="12"/>
        <v>5.5812833510193727E-5</v>
      </c>
      <c r="I66" s="340">
        <v>-7.3570000000000005E-4</v>
      </c>
      <c r="J66" s="340">
        <v>-1.6654E-3</v>
      </c>
      <c r="K66" s="340">
        <v>1.37211E-2</v>
      </c>
      <c r="L66" s="66"/>
    </row>
    <row r="67" spans="3:14" ht="11.25" customHeight="1">
      <c r="C67" s="151">
        <v>2018</v>
      </c>
      <c r="D67" s="261">
        <f t="shared" si="11"/>
        <v>0.41979702628023308</v>
      </c>
      <c r="E67" s="261">
        <f t="shared" si="13"/>
        <v>-0.26600000000000001</v>
      </c>
      <c r="F67" s="261">
        <f t="shared" si="14"/>
        <v>0.16600000000000001</v>
      </c>
      <c r="G67" s="261">
        <f t="shared" si="15"/>
        <v>0.52</v>
      </c>
      <c r="H67" s="340">
        <f t="shared" si="12"/>
        <v>-2.0297371976696343E-4</v>
      </c>
      <c r="I67" s="340">
        <v>-2.66E-3</v>
      </c>
      <c r="J67" s="340">
        <v>1.66E-3</v>
      </c>
      <c r="K67" s="340">
        <v>5.1999999999999998E-3</v>
      </c>
      <c r="L67" s="66"/>
    </row>
    <row r="68" spans="3:14" ht="11.25" customHeight="1">
      <c r="C68" s="151">
        <v>2019</v>
      </c>
      <c r="D68" s="261">
        <f t="shared" si="11"/>
        <v>-1.699643761097458</v>
      </c>
      <c r="E68" s="261">
        <f t="shared" si="13"/>
        <v>0.74299999999999999</v>
      </c>
      <c r="F68" s="261">
        <f t="shared" si="14"/>
        <v>0.22899999999999998</v>
      </c>
      <c r="G68" s="261">
        <f>K68*100</f>
        <v>-2.6720000000000002</v>
      </c>
      <c r="H68" s="340"/>
      <c r="I68" s="340">
        <v>7.43E-3</v>
      </c>
      <c r="J68" s="340">
        <v>2.2899999999999999E-3</v>
      </c>
      <c r="K68" s="340">
        <v>-2.6720000000000001E-2</v>
      </c>
      <c r="L68" s="66"/>
    </row>
    <row r="69" spans="3:14" ht="11.25" customHeight="1">
      <c r="C69" s="152">
        <v>2020</v>
      </c>
      <c r="D69" s="161">
        <f t="shared" si="11"/>
        <v>-5.0390020005464216</v>
      </c>
      <c r="E69" s="161">
        <f t="shared" ref="E69" si="16">I69*100</f>
        <v>-0.11</v>
      </c>
      <c r="F69" s="161">
        <f t="shared" ref="F69" si="17">J69*100</f>
        <v>0.08</v>
      </c>
      <c r="G69" s="161">
        <f>K69*100</f>
        <v>-5.0090000000000003</v>
      </c>
      <c r="H69" s="340"/>
      <c r="I69" s="340">
        <v>-1.1000000000000001E-3</v>
      </c>
      <c r="J69" s="340">
        <v>8.0000000000000004E-4</v>
      </c>
      <c r="K69" s="340">
        <v>-5.0090000000000003E-2</v>
      </c>
      <c r="L69" s="66"/>
    </row>
    <row r="70" spans="3:14" ht="11.25" customHeight="1">
      <c r="C70" s="262"/>
      <c r="J70" s="66"/>
      <c r="K70" s="66"/>
      <c r="L70" s="66"/>
    </row>
    <row r="71" spans="3:14" ht="20.25" customHeight="1">
      <c r="C71" s="31" t="s">
        <v>87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3:14" ht="11.25" customHeight="1">
      <c r="C72" s="191"/>
      <c r="D72" s="191">
        <v>2010</v>
      </c>
      <c r="E72" s="191">
        <v>2011</v>
      </c>
      <c r="F72" s="191">
        <v>2012</v>
      </c>
      <c r="G72" s="191">
        <v>2013</v>
      </c>
      <c r="H72" s="191">
        <v>2014</v>
      </c>
      <c r="I72" s="191">
        <v>2015</v>
      </c>
      <c r="J72" s="191">
        <v>2016</v>
      </c>
      <c r="K72" s="191">
        <v>2017</v>
      </c>
      <c r="L72" s="191">
        <v>2018</v>
      </c>
      <c r="M72" s="191">
        <v>2019</v>
      </c>
      <c r="N72" s="191">
        <v>2020</v>
      </c>
    </row>
    <row r="73" spans="3:14" ht="11.25" customHeight="1">
      <c r="C73" s="192" t="s">
        <v>27</v>
      </c>
      <c r="D73" s="193" t="s">
        <v>47</v>
      </c>
      <c r="E73" s="193" t="s">
        <v>51</v>
      </c>
      <c r="F73" s="193" t="s">
        <v>65</v>
      </c>
      <c r="G73" s="193" t="s">
        <v>90</v>
      </c>
      <c r="H73" s="193" t="s">
        <v>95</v>
      </c>
      <c r="I73" s="193" t="s">
        <v>108</v>
      </c>
      <c r="J73" s="193" t="s">
        <v>257</v>
      </c>
      <c r="K73" s="193" t="s">
        <v>271</v>
      </c>
      <c r="L73" s="193" t="s">
        <v>295</v>
      </c>
      <c r="M73" s="193" t="s">
        <v>325</v>
      </c>
      <c r="N73" s="193" t="s">
        <v>339</v>
      </c>
    </row>
    <row r="74" spans="3:14" ht="11.25" customHeight="1">
      <c r="C74" s="194">
        <v>1</v>
      </c>
      <c r="D74" s="181">
        <v>30816.7</v>
      </c>
      <c r="E74" s="181">
        <v>29651.3</v>
      </c>
      <c r="F74" s="181">
        <v>28932.6</v>
      </c>
      <c r="G74" s="181">
        <v>29090.7</v>
      </c>
      <c r="H74" s="181">
        <v>28309</v>
      </c>
      <c r="I74" s="181">
        <v>29734.871999999999</v>
      </c>
      <c r="J74" s="181">
        <v>30272.834999999999</v>
      </c>
      <c r="K74" s="181">
        <v>29631.804</v>
      </c>
      <c r="L74" s="181">
        <v>29948.2</v>
      </c>
      <c r="M74" s="181">
        <v>28921.398598</v>
      </c>
      <c r="N74" s="181">
        <v>26236.822</v>
      </c>
    </row>
    <row r="75" spans="3:14" ht="11.25" customHeight="1">
      <c r="C75" s="194">
        <v>2</v>
      </c>
      <c r="D75" s="181">
        <v>27484.7</v>
      </c>
      <c r="E75" s="181">
        <v>26677.1</v>
      </c>
      <c r="F75" s="181">
        <v>26096.7</v>
      </c>
      <c r="G75" s="181">
        <v>26345.1</v>
      </c>
      <c r="H75" s="181">
        <v>25917</v>
      </c>
      <c r="I75" s="181">
        <v>27495.386999999999</v>
      </c>
      <c r="J75" s="181">
        <v>28184.644</v>
      </c>
      <c r="K75" s="181">
        <v>27301.991000000002</v>
      </c>
      <c r="L75" s="181">
        <v>27600.365000000002</v>
      </c>
      <c r="M75" s="181">
        <v>26794.826998</v>
      </c>
      <c r="N75" s="181">
        <v>24309.725999999999</v>
      </c>
    </row>
    <row r="76" spans="3:14" ht="11.25" customHeight="1">
      <c r="C76" s="194">
        <v>3</v>
      </c>
      <c r="D76" s="181">
        <v>25697.7</v>
      </c>
      <c r="E76" s="181">
        <v>25025.3</v>
      </c>
      <c r="F76" s="181">
        <v>24672.3</v>
      </c>
      <c r="G76" s="181">
        <v>24806.7</v>
      </c>
      <c r="H76" s="181">
        <v>24688</v>
      </c>
      <c r="I76" s="181">
        <v>25998.396000000001</v>
      </c>
      <c r="J76" s="181">
        <v>26674.001</v>
      </c>
      <c r="K76" s="181">
        <v>25943.218000000001</v>
      </c>
      <c r="L76" s="181">
        <v>26369.02</v>
      </c>
      <c r="M76" s="181">
        <v>25455.790598</v>
      </c>
      <c r="N76" s="181">
        <v>23077.121999999999</v>
      </c>
    </row>
    <row r="77" spans="3:14" ht="11.25" customHeight="1">
      <c r="C77" s="194">
        <v>4</v>
      </c>
      <c r="D77" s="181">
        <v>24595.8</v>
      </c>
      <c r="E77" s="181">
        <v>24488.7</v>
      </c>
      <c r="F77" s="181">
        <v>23920.799999999999</v>
      </c>
      <c r="G77" s="181">
        <v>24466</v>
      </c>
      <c r="H77" s="181">
        <v>24031</v>
      </c>
      <c r="I77" s="181">
        <v>25549.628000000001</v>
      </c>
      <c r="J77" s="181">
        <v>25966.913</v>
      </c>
      <c r="K77" s="181">
        <v>25543.609</v>
      </c>
      <c r="L77" s="181">
        <v>25824.162</v>
      </c>
      <c r="M77" s="181">
        <v>24997.620798</v>
      </c>
      <c r="N77" s="181">
        <v>22686.288</v>
      </c>
    </row>
    <row r="78" spans="3:14" ht="11.25" customHeight="1">
      <c r="C78" s="194">
        <v>5</v>
      </c>
      <c r="D78" s="181">
        <v>24136</v>
      </c>
      <c r="E78" s="181">
        <v>24453.4</v>
      </c>
      <c r="F78" s="181">
        <v>23803.1</v>
      </c>
      <c r="G78" s="181">
        <v>24373.7</v>
      </c>
      <c r="H78" s="181">
        <v>24014</v>
      </c>
      <c r="I78" s="181">
        <v>25157.383999999998</v>
      </c>
      <c r="J78" s="181">
        <v>25634.508000000002</v>
      </c>
      <c r="K78" s="181">
        <v>25425.165000000001</v>
      </c>
      <c r="L78" s="181">
        <v>25674.05</v>
      </c>
      <c r="M78" s="181">
        <v>24949.076598</v>
      </c>
      <c r="N78" s="181">
        <v>22672.760999999999</v>
      </c>
    </row>
    <row r="79" spans="3:14" ht="11.25" customHeight="1">
      <c r="C79" s="194">
        <v>6</v>
      </c>
      <c r="D79" s="181">
        <v>24831.599999999999</v>
      </c>
      <c r="E79" s="181">
        <v>25367.9</v>
      </c>
      <c r="F79" s="181">
        <v>24554.799999999999</v>
      </c>
      <c r="G79" s="181">
        <v>25127.8</v>
      </c>
      <c r="H79" s="181">
        <v>24637</v>
      </c>
      <c r="I79" s="181">
        <v>25926.485000000001</v>
      </c>
      <c r="J79" s="181">
        <v>25767.664000000001</v>
      </c>
      <c r="K79" s="181">
        <v>26017.829000000002</v>
      </c>
      <c r="L79" s="181">
        <v>26294.456999999999</v>
      </c>
      <c r="M79" s="181">
        <v>25625.829797999999</v>
      </c>
      <c r="N79" s="181">
        <v>23539.56</v>
      </c>
    </row>
    <row r="80" spans="3:14" ht="11.25" customHeight="1">
      <c r="C80" s="194">
        <v>7</v>
      </c>
      <c r="D80" s="181">
        <v>27674.3</v>
      </c>
      <c r="E80" s="181">
        <v>28887.1</v>
      </c>
      <c r="F80" s="181">
        <v>28409.200000000001</v>
      </c>
      <c r="G80" s="181">
        <v>28223.5</v>
      </c>
      <c r="H80" s="181">
        <v>27166</v>
      </c>
      <c r="I80" s="181">
        <v>28654.249</v>
      </c>
      <c r="J80" s="181">
        <v>27545.268</v>
      </c>
      <c r="K80" s="181">
        <v>28665.567999999999</v>
      </c>
      <c r="L80" s="181">
        <v>29171.115000000002</v>
      </c>
      <c r="M80" s="181">
        <v>28588.693198000001</v>
      </c>
      <c r="N80" s="181">
        <v>26903.231</v>
      </c>
    </row>
    <row r="81" spans="3:14" ht="11.25" customHeight="1">
      <c r="C81" s="194">
        <v>8</v>
      </c>
      <c r="D81" s="181">
        <v>34157.5</v>
      </c>
      <c r="E81" s="181">
        <v>33720.5</v>
      </c>
      <c r="F81" s="181">
        <v>33836.300000000003</v>
      </c>
      <c r="G81" s="181">
        <v>33441.1</v>
      </c>
      <c r="H81" s="181">
        <v>32087</v>
      </c>
      <c r="I81" s="181">
        <v>33637.370000000003</v>
      </c>
      <c r="J81" s="181">
        <v>30011.603999999999</v>
      </c>
      <c r="K81" s="181">
        <v>33897.599000000002</v>
      </c>
      <c r="L81" s="181">
        <v>34275.72</v>
      </c>
      <c r="M81" s="181">
        <v>33634.383198000003</v>
      </c>
      <c r="N81" s="181">
        <v>32118.179</v>
      </c>
    </row>
    <row r="82" spans="3:14" ht="11.25" customHeight="1">
      <c r="C82" s="194">
        <v>9</v>
      </c>
      <c r="D82" s="181">
        <v>39271.1</v>
      </c>
      <c r="E82" s="181">
        <v>39412.9</v>
      </c>
      <c r="F82" s="181">
        <v>38434.5</v>
      </c>
      <c r="G82" s="181">
        <v>36519.9</v>
      </c>
      <c r="H82" s="181">
        <v>35251</v>
      </c>
      <c r="I82" s="181">
        <v>36527.307999999997</v>
      </c>
      <c r="J82" s="181">
        <v>31958.379000000001</v>
      </c>
      <c r="K82" s="181">
        <v>37667.61</v>
      </c>
      <c r="L82" s="181">
        <v>37469.413999999997</v>
      </c>
      <c r="M82" s="181">
        <v>37045.245397999999</v>
      </c>
      <c r="N82" s="181">
        <v>35591.879000000001</v>
      </c>
    </row>
    <row r="83" spans="3:14" ht="11.25" customHeight="1">
      <c r="C83" s="194">
        <v>10</v>
      </c>
      <c r="D83" s="181">
        <v>40755.9</v>
      </c>
      <c r="E83" s="181">
        <v>40742</v>
      </c>
      <c r="F83" s="181">
        <v>40347.199999999997</v>
      </c>
      <c r="G83" s="181">
        <v>37551.699999999997</v>
      </c>
      <c r="H83" s="181">
        <v>36570</v>
      </c>
      <c r="I83" s="181">
        <v>38097.336000000003</v>
      </c>
      <c r="J83" s="181">
        <v>34314.942000000003</v>
      </c>
      <c r="K83" s="181">
        <v>39131.94</v>
      </c>
      <c r="L83" s="181">
        <v>38995.199000000001</v>
      </c>
      <c r="M83" s="181">
        <v>38032.944398</v>
      </c>
      <c r="N83" s="181">
        <v>37393.228000000003</v>
      </c>
    </row>
    <row r="84" spans="3:14" ht="11.25" customHeight="1">
      <c r="C84" s="194">
        <v>11</v>
      </c>
      <c r="D84" s="181">
        <v>42337.2</v>
      </c>
      <c r="E84" s="181">
        <v>41677.599999999999</v>
      </c>
      <c r="F84" s="181">
        <v>41465.599999999999</v>
      </c>
      <c r="G84" s="181">
        <v>38383.9</v>
      </c>
      <c r="H84" s="181">
        <v>37219</v>
      </c>
      <c r="I84" s="181">
        <v>38791.629999999997</v>
      </c>
      <c r="J84" s="181">
        <v>36048.141000000003</v>
      </c>
      <c r="K84" s="181">
        <v>39840.921999999999</v>
      </c>
      <c r="L84" s="181">
        <v>39628.154000000002</v>
      </c>
      <c r="M84" s="181">
        <v>38406.850198</v>
      </c>
      <c r="N84" s="181">
        <v>38561.767999999996</v>
      </c>
    </row>
    <row r="85" spans="3:14" ht="11.25" customHeight="1">
      <c r="C85" s="194">
        <v>12</v>
      </c>
      <c r="D85" s="181">
        <v>42907.7</v>
      </c>
      <c r="E85" s="181">
        <v>41861</v>
      </c>
      <c r="F85" s="181">
        <v>41620.9</v>
      </c>
      <c r="G85" s="181">
        <v>37958.199999999997</v>
      </c>
      <c r="H85" s="181">
        <v>37155</v>
      </c>
      <c r="I85" s="181">
        <v>38741.523999999998</v>
      </c>
      <c r="J85" s="181">
        <v>37514.11</v>
      </c>
      <c r="K85" s="181">
        <v>39867.508000000002</v>
      </c>
      <c r="L85" s="181">
        <v>39398.097000000002</v>
      </c>
      <c r="M85" s="181">
        <v>38083.917997999997</v>
      </c>
      <c r="N85" s="181">
        <v>39087.870000000003</v>
      </c>
    </row>
    <row r="86" spans="3:14" ht="11.25" customHeight="1">
      <c r="C86" s="194">
        <v>13</v>
      </c>
      <c r="D86" s="181">
        <v>42294.8</v>
      </c>
      <c r="E86" s="181">
        <v>41097.300000000003</v>
      </c>
      <c r="F86" s="181">
        <v>40745.599999999999</v>
      </c>
      <c r="G86" s="181">
        <v>37405.199999999997</v>
      </c>
      <c r="H86" s="181">
        <v>37025</v>
      </c>
      <c r="I86" s="181">
        <v>38556.813000000002</v>
      </c>
      <c r="J86" s="181">
        <v>39048.542999999998</v>
      </c>
      <c r="K86" s="181">
        <v>39653.468999999997</v>
      </c>
      <c r="L86" s="181">
        <v>38909.205999999998</v>
      </c>
      <c r="M86" s="181">
        <v>37600.935998000001</v>
      </c>
      <c r="N86" s="181">
        <v>38997.175000000003</v>
      </c>
    </row>
    <row r="87" spans="3:14" ht="11.25" customHeight="1">
      <c r="C87" s="194">
        <v>14</v>
      </c>
      <c r="D87" s="181">
        <v>41671.699999999997</v>
      </c>
      <c r="E87" s="181">
        <v>40364.1</v>
      </c>
      <c r="F87" s="181">
        <v>39671.4</v>
      </c>
      <c r="G87" s="181">
        <v>37263.199999999997</v>
      </c>
      <c r="H87" s="181">
        <v>36814</v>
      </c>
      <c r="I87" s="181">
        <v>38534.690999999999</v>
      </c>
      <c r="J87" s="181">
        <v>40143.993999999999</v>
      </c>
      <c r="K87" s="181">
        <v>39484.146999999997</v>
      </c>
      <c r="L87" s="181">
        <v>38791.762999999999</v>
      </c>
      <c r="M87" s="181">
        <v>37367.132998000001</v>
      </c>
      <c r="N87" s="181">
        <v>39088.493999999999</v>
      </c>
    </row>
    <row r="88" spans="3:14" ht="11.25" customHeight="1">
      <c r="C88" s="194">
        <v>15</v>
      </c>
      <c r="D88" s="181">
        <v>39942.800000000003</v>
      </c>
      <c r="E88" s="181">
        <v>38626.6</v>
      </c>
      <c r="F88" s="181">
        <v>38499.5</v>
      </c>
      <c r="G88" s="181">
        <v>35494.5</v>
      </c>
      <c r="H88" s="181">
        <v>35513</v>
      </c>
      <c r="I88" s="181">
        <v>37091.449000000001</v>
      </c>
      <c r="J88" s="181">
        <v>39824.531000000003</v>
      </c>
      <c r="K88" s="181">
        <v>38300.010999999999</v>
      </c>
      <c r="L88" s="181">
        <v>37647.99</v>
      </c>
      <c r="M88" s="181">
        <v>36146.741997999998</v>
      </c>
      <c r="N88" s="181">
        <v>38075.531999999999</v>
      </c>
    </row>
    <row r="89" spans="3:14" ht="11.25" customHeight="1">
      <c r="C89" s="194">
        <v>16</v>
      </c>
      <c r="D89" s="181">
        <v>39336.300000000003</v>
      </c>
      <c r="E89" s="181">
        <v>38154.800000000003</v>
      </c>
      <c r="F89" s="181">
        <v>38146.1</v>
      </c>
      <c r="G89" s="181">
        <v>35271.599999999999</v>
      </c>
      <c r="H89" s="181">
        <v>34944</v>
      </c>
      <c r="I89" s="181">
        <v>36773.593999999997</v>
      </c>
      <c r="J89" s="181">
        <v>39657.337</v>
      </c>
      <c r="K89" s="181">
        <v>37795.743999999999</v>
      </c>
      <c r="L89" s="181">
        <v>37236.152000000002</v>
      </c>
      <c r="M89" s="181">
        <v>35674.329998000001</v>
      </c>
      <c r="N89" s="181">
        <v>37588.785000000003</v>
      </c>
    </row>
    <row r="90" spans="3:14" ht="11.25" customHeight="1">
      <c r="C90" s="194">
        <v>17</v>
      </c>
      <c r="D90" s="181">
        <v>39221.1</v>
      </c>
      <c r="E90" s="181">
        <v>38409.1</v>
      </c>
      <c r="F90" s="181">
        <v>38122.699999999997</v>
      </c>
      <c r="G90" s="181">
        <v>35716.5</v>
      </c>
      <c r="H90" s="181">
        <v>34965</v>
      </c>
      <c r="I90" s="181">
        <v>36599.593999999997</v>
      </c>
      <c r="J90" s="181">
        <v>39724.39</v>
      </c>
      <c r="K90" s="181">
        <v>37685.932000000001</v>
      </c>
      <c r="L90" s="181">
        <v>36953.686000000002</v>
      </c>
      <c r="M90" s="181">
        <v>35521.048997999998</v>
      </c>
      <c r="N90" s="181">
        <v>37272.332999999999</v>
      </c>
    </row>
    <row r="91" spans="3:14" ht="11.25" customHeight="1">
      <c r="C91" s="194">
        <v>18</v>
      </c>
      <c r="D91" s="181">
        <v>40727.599999999999</v>
      </c>
      <c r="E91" s="181">
        <v>39839.4</v>
      </c>
      <c r="F91" s="181">
        <v>38554.6</v>
      </c>
      <c r="G91" s="181">
        <v>35299.800000000003</v>
      </c>
      <c r="H91" s="181">
        <v>35369</v>
      </c>
      <c r="I91" s="181">
        <v>36927.99</v>
      </c>
      <c r="J91" s="181">
        <v>39509.758999999998</v>
      </c>
      <c r="K91" s="181">
        <v>38114.408000000003</v>
      </c>
      <c r="L91" s="181">
        <v>37011.777000000002</v>
      </c>
      <c r="M91" s="181">
        <v>36007.729998000003</v>
      </c>
      <c r="N91" s="181">
        <v>37472.536999999997</v>
      </c>
    </row>
    <row r="92" spans="3:14" ht="11.25" customHeight="1">
      <c r="C92" s="194">
        <v>19</v>
      </c>
      <c r="D92" s="181">
        <v>43332.2</v>
      </c>
      <c r="E92" s="181">
        <v>42001</v>
      </c>
      <c r="F92" s="181">
        <v>40536.5</v>
      </c>
      <c r="G92" s="181">
        <v>35865.300000000003</v>
      </c>
      <c r="H92" s="181">
        <v>36648</v>
      </c>
      <c r="I92" s="181">
        <v>38010.114000000001</v>
      </c>
      <c r="J92" s="181">
        <v>38705.442000000003</v>
      </c>
      <c r="K92" s="181">
        <v>39782.711000000003</v>
      </c>
      <c r="L92" s="181">
        <v>37831.688999999998</v>
      </c>
      <c r="M92" s="181">
        <v>38230.607997999999</v>
      </c>
      <c r="N92" s="181">
        <v>38728.413</v>
      </c>
    </row>
    <row r="93" spans="3:14" ht="11.25" customHeight="1">
      <c r="C93" s="194">
        <v>20</v>
      </c>
      <c r="D93" s="181">
        <v>44122.400000000001</v>
      </c>
      <c r="E93" s="181">
        <v>44106.7</v>
      </c>
      <c r="F93" s="181">
        <v>42629.5</v>
      </c>
      <c r="G93" s="181">
        <v>39119.9</v>
      </c>
      <c r="H93" s="181">
        <v>38474</v>
      </c>
      <c r="I93" s="181">
        <v>40305.625</v>
      </c>
      <c r="J93" s="181">
        <v>37626.425999999999</v>
      </c>
      <c r="K93" s="181">
        <v>40938.267</v>
      </c>
      <c r="L93" s="181">
        <v>40152.588000000003</v>
      </c>
      <c r="M93" s="181">
        <v>39700.931998</v>
      </c>
      <c r="N93" s="181">
        <v>39857.964</v>
      </c>
    </row>
    <row r="94" spans="3:14" ht="11.25" customHeight="1">
      <c r="C94" s="194">
        <v>21</v>
      </c>
      <c r="D94" s="181">
        <v>43648.2</v>
      </c>
      <c r="E94" s="181">
        <v>43609.4</v>
      </c>
      <c r="F94" s="181">
        <v>43010.2</v>
      </c>
      <c r="G94" s="181">
        <v>39963.300000000003</v>
      </c>
      <c r="H94" s="181">
        <v>38669</v>
      </c>
      <c r="I94" s="181">
        <v>40323.766000000003</v>
      </c>
      <c r="J94" s="181">
        <v>37189</v>
      </c>
      <c r="K94" s="181">
        <v>41015.398999999998</v>
      </c>
      <c r="L94" s="181">
        <v>40611.154000000002</v>
      </c>
      <c r="M94" s="181">
        <v>40136.264997999999</v>
      </c>
      <c r="N94" s="181">
        <v>39997.188999999998</v>
      </c>
    </row>
    <row r="95" spans="3:14" ht="11.25" customHeight="1">
      <c r="C95" s="194">
        <v>22</v>
      </c>
      <c r="D95" s="181">
        <v>42302.400000000001</v>
      </c>
      <c r="E95" s="181">
        <v>41952.1</v>
      </c>
      <c r="F95" s="181">
        <v>41504.9</v>
      </c>
      <c r="G95" s="181">
        <v>38441.699999999997</v>
      </c>
      <c r="H95" s="181">
        <v>37714</v>
      </c>
      <c r="I95" s="181">
        <v>39155.991999999998</v>
      </c>
      <c r="J95" s="181">
        <v>38117.504000000001</v>
      </c>
      <c r="K95" s="181">
        <v>39737.271999999997</v>
      </c>
      <c r="L95" s="181">
        <v>39755.040999999997</v>
      </c>
      <c r="M95" s="181">
        <v>39011.172998000002</v>
      </c>
      <c r="N95" s="181">
        <v>38489.555</v>
      </c>
    </row>
    <row r="96" spans="3:14" ht="11.25" customHeight="1">
      <c r="C96" s="194">
        <v>23</v>
      </c>
      <c r="D96" s="181">
        <v>39806.800000000003</v>
      </c>
      <c r="E96" s="181">
        <v>39128</v>
      </c>
      <c r="F96" s="181">
        <v>38636.9</v>
      </c>
      <c r="G96" s="181">
        <v>35562.5</v>
      </c>
      <c r="H96" s="181">
        <v>34758</v>
      </c>
      <c r="I96" s="181">
        <v>36331.85</v>
      </c>
      <c r="J96" s="181">
        <v>35532.201000000001</v>
      </c>
      <c r="K96" s="181">
        <v>36637.466</v>
      </c>
      <c r="L96" s="181">
        <v>37009.868999999999</v>
      </c>
      <c r="M96" s="181">
        <v>36073.668998000001</v>
      </c>
      <c r="N96" s="181">
        <v>35169.777999999998</v>
      </c>
    </row>
    <row r="97" spans="2:14" ht="11.25" customHeight="1">
      <c r="C97" s="195">
        <v>24</v>
      </c>
      <c r="D97" s="185">
        <v>36455.300000000003</v>
      </c>
      <c r="E97" s="185">
        <v>35222</v>
      </c>
      <c r="F97" s="185">
        <v>35047.199999999997</v>
      </c>
      <c r="G97" s="185">
        <v>31857.5</v>
      </c>
      <c r="H97" s="185">
        <v>31319</v>
      </c>
      <c r="I97" s="185">
        <v>32829.544000000002</v>
      </c>
      <c r="J97" s="185">
        <v>32869.332999999999</v>
      </c>
      <c r="K97" s="185">
        <v>33068.67</v>
      </c>
      <c r="L97" s="185">
        <v>33334.631999999998</v>
      </c>
      <c r="M97" s="185">
        <v>32445.215998</v>
      </c>
      <c r="N97" s="185">
        <v>31446.312999999998</v>
      </c>
    </row>
    <row r="98" spans="2:14" ht="11.25" customHeight="1">
      <c r="D98" s="21">
        <f t="shared" ref="D98:K98" si="18">MAX(D74:D97)</f>
        <v>44122.400000000001</v>
      </c>
      <c r="E98" s="21">
        <f t="shared" si="18"/>
        <v>44106.7</v>
      </c>
      <c r="F98" s="21">
        <f t="shared" si="18"/>
        <v>43010.2</v>
      </c>
      <c r="G98" s="21">
        <f t="shared" si="18"/>
        <v>39963.300000000003</v>
      </c>
      <c r="H98" s="21">
        <f t="shared" si="18"/>
        <v>38669</v>
      </c>
      <c r="I98" s="21">
        <f t="shared" si="18"/>
        <v>40323.766000000003</v>
      </c>
      <c r="J98" s="21">
        <f t="shared" si="18"/>
        <v>40143.993999999999</v>
      </c>
      <c r="K98" s="21">
        <f t="shared" si="18"/>
        <v>41015.398999999998</v>
      </c>
      <c r="L98" s="21">
        <f>MAX(L74:L97)</f>
        <v>40611.154000000002</v>
      </c>
      <c r="M98" s="21">
        <f>MAX(M74:M97)</f>
        <v>40136.264997999999</v>
      </c>
      <c r="N98" s="21">
        <f>MAX(N74:N97)</f>
        <v>39997.188999999998</v>
      </c>
    </row>
    <row r="99" spans="2:14" ht="20.25" customHeight="1">
      <c r="C99" s="31" t="s">
        <v>66</v>
      </c>
      <c r="D99" s="27"/>
      <c r="E99" s="27"/>
      <c r="F99" s="27"/>
      <c r="I99"/>
      <c r="J99"/>
      <c r="K99"/>
      <c r="L99"/>
    </row>
    <row r="100" spans="2:14" ht="21.75" customHeight="1">
      <c r="C100" s="196"/>
      <c r="D100" s="197"/>
      <c r="E100" s="198" t="s">
        <v>68</v>
      </c>
      <c r="F100" s="198" t="s">
        <v>69</v>
      </c>
      <c r="G100" s="197"/>
      <c r="H100" s="415"/>
      <c r="I100" s="415"/>
      <c r="J100" s="415"/>
      <c r="K100" s="415"/>
      <c r="L100" s="413"/>
      <c r="M100" s="413"/>
      <c r="N100"/>
    </row>
    <row r="101" spans="2:14" ht="11.25" customHeight="1">
      <c r="B101" s="23">
        <v>2002</v>
      </c>
      <c r="C101" s="178">
        <v>2012</v>
      </c>
      <c r="D101" s="199" t="s">
        <v>70</v>
      </c>
      <c r="E101" s="181">
        <v>43411.012999999999</v>
      </c>
      <c r="F101" s="181">
        <v>870.62954999999999</v>
      </c>
      <c r="G101" s="200" t="s">
        <v>296</v>
      </c>
      <c r="H101" s="352"/>
      <c r="I101" s="331"/>
      <c r="J101" s="332"/>
      <c r="K101" s="72"/>
      <c r="L101" s="60"/>
      <c r="M101" s="59"/>
      <c r="N101"/>
    </row>
    <row r="102" spans="2:14" ht="11.25" customHeight="1">
      <c r="B102" s="23">
        <v>2003</v>
      </c>
      <c r="C102" s="178">
        <v>2013</v>
      </c>
      <c r="D102" s="199" t="s">
        <v>297</v>
      </c>
      <c r="E102" s="181">
        <v>39617.661999999997</v>
      </c>
      <c r="F102" s="181">
        <v>806.248018</v>
      </c>
      <c r="G102" s="200" t="s">
        <v>92</v>
      </c>
      <c r="H102" s="352"/>
      <c r="I102" s="331"/>
      <c r="J102" s="332"/>
      <c r="K102" s="72"/>
      <c r="L102" s="60"/>
      <c r="M102" s="59"/>
      <c r="N102"/>
    </row>
    <row r="103" spans="2:14" ht="11.25" customHeight="1">
      <c r="B103" s="23">
        <v>2004</v>
      </c>
      <c r="C103" s="178">
        <v>2014</v>
      </c>
      <c r="D103" s="199" t="s">
        <v>99</v>
      </c>
      <c r="E103" s="181">
        <v>38746.112000000001</v>
      </c>
      <c r="F103" s="181">
        <v>797.89730599999996</v>
      </c>
      <c r="G103" s="200" t="s">
        <v>101</v>
      </c>
      <c r="H103" s="352"/>
      <c r="I103" s="331"/>
      <c r="J103" s="332"/>
      <c r="K103" s="72"/>
      <c r="L103" s="60"/>
      <c r="M103" s="59"/>
      <c r="N103"/>
    </row>
    <row r="104" spans="2:14" ht="11.25" customHeight="1">
      <c r="B104" s="23">
        <v>2005</v>
      </c>
      <c r="C104" s="178">
        <v>2015</v>
      </c>
      <c r="D104" s="199" t="s">
        <v>99</v>
      </c>
      <c r="E104" s="181">
        <v>40218.014999999999</v>
      </c>
      <c r="F104" s="181">
        <v>821.81680200000005</v>
      </c>
      <c r="G104" s="200" t="s">
        <v>301</v>
      </c>
      <c r="H104" s="352"/>
      <c r="I104" s="331"/>
      <c r="J104" s="332"/>
      <c r="K104" s="72"/>
      <c r="L104" s="60"/>
      <c r="M104" s="59"/>
      <c r="N104"/>
    </row>
    <row r="105" spans="2:14" ht="11.25" customHeight="1">
      <c r="B105" s="23">
        <v>2006</v>
      </c>
      <c r="C105" s="178">
        <v>2016</v>
      </c>
      <c r="D105" s="199" t="s">
        <v>250</v>
      </c>
      <c r="E105" s="181">
        <v>38085.987000000001</v>
      </c>
      <c r="F105" s="181">
        <v>783.27083900000002</v>
      </c>
      <c r="G105" s="200" t="s">
        <v>292</v>
      </c>
      <c r="H105" s="352"/>
      <c r="I105" s="331"/>
      <c r="J105" s="332"/>
      <c r="K105" s="72"/>
      <c r="L105" s="60"/>
      <c r="M105" s="59"/>
      <c r="N105"/>
    </row>
    <row r="106" spans="2:14" ht="11.25" customHeight="1">
      <c r="C106" s="178">
        <v>2017</v>
      </c>
      <c r="D106" s="200" t="s">
        <v>264</v>
      </c>
      <c r="E106" s="181">
        <v>40960.58</v>
      </c>
      <c r="F106" s="181">
        <v>844.11916199999996</v>
      </c>
      <c r="G106" s="200" t="s">
        <v>362</v>
      </c>
      <c r="H106" s="352"/>
      <c r="I106" s="331"/>
      <c r="J106" s="332"/>
      <c r="K106" s="72"/>
      <c r="L106" s="60"/>
      <c r="M106" s="59"/>
      <c r="N106"/>
    </row>
    <row r="107" spans="2:14" ht="11.25" customHeight="1">
      <c r="C107" s="178">
        <v>2018</v>
      </c>
      <c r="D107" s="200" t="s">
        <v>302</v>
      </c>
      <c r="E107" s="181">
        <v>40611.154000000002</v>
      </c>
      <c r="F107" s="181">
        <v>835.89350000000002</v>
      </c>
      <c r="G107" s="200" t="s">
        <v>303</v>
      </c>
      <c r="H107" s="354">
        <f>(E107/E106)-1</f>
        <v>-8.5307874058423439E-3</v>
      </c>
      <c r="I107" s="354">
        <f>E107/E119-1</f>
        <v>2.2915682758554601E-2</v>
      </c>
      <c r="J107" s="355"/>
      <c r="K107" s="356"/>
      <c r="L107" s="60"/>
      <c r="M107" s="59"/>
      <c r="N107"/>
    </row>
    <row r="108" spans="2:14" ht="11.25" customHeight="1">
      <c r="C108" s="178">
        <v>2019</v>
      </c>
      <c r="D108" s="200" t="s">
        <v>327</v>
      </c>
      <c r="E108" s="181">
        <v>40136</v>
      </c>
      <c r="F108" s="181">
        <v>824</v>
      </c>
      <c r="G108" s="200" t="s">
        <v>326</v>
      </c>
      <c r="H108" s="354">
        <f>(E108/E107)-1</f>
        <v>-1.1700086138896726E-2</v>
      </c>
      <c r="I108" s="354">
        <f>E108/E120-1</f>
        <v>1.9121555103927435E-2</v>
      </c>
      <c r="J108" s="355"/>
      <c r="K108" s="356"/>
      <c r="L108" s="60"/>
      <c r="M108" s="59"/>
      <c r="N108"/>
    </row>
    <row r="109" spans="2:14" ht="11.25" customHeight="1">
      <c r="C109" s="182">
        <v>2020</v>
      </c>
      <c r="D109" s="201" t="s">
        <v>340</v>
      </c>
      <c r="E109" s="185">
        <v>39997</v>
      </c>
      <c r="F109" s="185">
        <v>820</v>
      </c>
      <c r="G109" s="203" t="s">
        <v>341</v>
      </c>
      <c r="H109" s="354">
        <f>(E109/E108)-1</f>
        <v>-3.4632250348813898E-3</v>
      </c>
      <c r="I109" s="354">
        <f>E109/E121-1</f>
        <v>3.9674079319045541E-2</v>
      </c>
      <c r="J109" s="355"/>
      <c r="K109" s="356"/>
      <c r="L109" s="60"/>
      <c r="M109" s="59"/>
      <c r="N109"/>
    </row>
    <row r="110" spans="2:14" ht="11.25" customHeight="1">
      <c r="H110" s="357"/>
      <c r="I110" s="357"/>
      <c r="J110" s="357"/>
      <c r="K110" s="357"/>
      <c r="L110" s="49"/>
    </row>
    <row r="111" spans="2:14" ht="20.25" customHeight="1">
      <c r="C111" s="31" t="s">
        <v>67</v>
      </c>
      <c r="D111" s="27"/>
      <c r="E111" s="27"/>
      <c r="F111" s="27"/>
      <c r="H111" s="357"/>
      <c r="I111" s="357"/>
      <c r="J111" s="357"/>
      <c r="K111" s="357"/>
      <c r="L111" s="49"/>
    </row>
    <row r="112" spans="2:14" ht="21.75" customHeight="1">
      <c r="C112" s="196"/>
      <c r="D112" s="197"/>
      <c r="E112" s="198" t="s">
        <v>68</v>
      </c>
      <c r="F112" s="198" t="s">
        <v>69</v>
      </c>
      <c r="G112" s="197"/>
      <c r="H112" s="414"/>
      <c r="I112" s="414"/>
      <c r="J112" s="414"/>
      <c r="K112" s="414"/>
      <c r="L112" s="413"/>
      <c r="M112" s="413"/>
    </row>
    <row r="113" spans="1:13" ht="11.25" customHeight="1">
      <c r="B113" s="23">
        <v>2002</v>
      </c>
      <c r="C113" s="178">
        <v>2012</v>
      </c>
      <c r="D113" s="202" t="s">
        <v>298</v>
      </c>
      <c r="E113" s="181">
        <v>38983.951000000001</v>
      </c>
      <c r="F113" s="181">
        <v>792.56718100000001</v>
      </c>
      <c r="G113" s="202" t="s">
        <v>299</v>
      </c>
      <c r="H113" s="358"/>
      <c r="I113" s="359"/>
      <c r="J113" s="360"/>
      <c r="K113" s="356"/>
      <c r="L113" s="49"/>
      <c r="M113" s="58"/>
    </row>
    <row r="114" spans="1:13" ht="11.25" customHeight="1">
      <c r="B114" s="23">
        <v>2003</v>
      </c>
      <c r="C114" s="178">
        <v>2013</v>
      </c>
      <c r="D114" s="202" t="s">
        <v>91</v>
      </c>
      <c r="E114" s="181">
        <v>37094.885999999999</v>
      </c>
      <c r="F114" s="181">
        <v>757.25258700000006</v>
      </c>
      <c r="G114" s="202" t="s">
        <v>93</v>
      </c>
      <c r="H114" s="358"/>
      <c r="I114" s="394" t="s">
        <v>332</v>
      </c>
      <c r="J114" s="395">
        <v>44876</v>
      </c>
      <c r="K114" s="395">
        <v>40934</v>
      </c>
      <c r="L114" s="49"/>
      <c r="M114" s="58"/>
    </row>
    <row r="115" spans="1:13" ht="11.25" customHeight="1">
      <c r="B115" s="23">
        <v>2004</v>
      </c>
      <c r="C115" s="178">
        <v>2014</v>
      </c>
      <c r="D115" s="202" t="s">
        <v>100</v>
      </c>
      <c r="E115" s="181">
        <v>36929.309000000001</v>
      </c>
      <c r="F115" s="181">
        <v>756.13657599999999</v>
      </c>
      <c r="G115" s="202" t="s">
        <v>300</v>
      </c>
      <c r="H115" s="358"/>
      <c r="I115" s="396"/>
      <c r="J115" s="397">
        <f>E109-J114</f>
        <v>-4879</v>
      </c>
      <c r="K115" s="397">
        <f>E121-K114</f>
        <v>-2463.2900000000009</v>
      </c>
      <c r="L115" s="49"/>
      <c r="M115" s="58"/>
    </row>
    <row r="116" spans="1:13" ht="11.25" customHeight="1">
      <c r="B116" s="23">
        <v>2005</v>
      </c>
      <c r="C116" s="178">
        <v>2015</v>
      </c>
      <c r="D116" s="202" t="s">
        <v>304</v>
      </c>
      <c r="E116" s="181">
        <v>40146.381000000001</v>
      </c>
      <c r="F116" s="181">
        <v>816.95564999999999</v>
      </c>
      <c r="G116" s="202" t="s">
        <v>305</v>
      </c>
      <c r="H116" s="358"/>
      <c r="I116" s="396"/>
      <c r="J116" s="398"/>
      <c r="K116" s="399"/>
      <c r="L116" s="49"/>
      <c r="M116" s="58"/>
    </row>
    <row r="117" spans="1:13" ht="11.25" customHeight="1">
      <c r="B117" s="23">
        <v>2006</v>
      </c>
      <c r="C117" s="178">
        <v>2016</v>
      </c>
      <c r="D117" s="202" t="s">
        <v>251</v>
      </c>
      <c r="E117" s="181">
        <v>40043.813999999998</v>
      </c>
      <c r="F117" s="181">
        <v>817.42597000000001</v>
      </c>
      <c r="G117" s="202" t="s">
        <v>252</v>
      </c>
      <c r="H117" s="358"/>
      <c r="I117" s="359"/>
      <c r="J117" s="360"/>
      <c r="K117" s="356"/>
      <c r="L117" s="49"/>
      <c r="M117" s="58"/>
    </row>
    <row r="118" spans="1:13" ht="11.25" customHeight="1">
      <c r="C118" s="178">
        <v>2017</v>
      </c>
      <c r="D118" s="202" t="s">
        <v>265</v>
      </c>
      <c r="E118" s="181">
        <v>39301.834999999999</v>
      </c>
      <c r="F118" s="181">
        <v>813.75465099999997</v>
      </c>
      <c r="G118" s="202" t="s">
        <v>306</v>
      </c>
      <c r="H118" s="358"/>
      <c r="I118" s="359"/>
      <c r="J118" s="360"/>
      <c r="K118" s="356"/>
      <c r="L118" s="49"/>
      <c r="M118" s="58"/>
    </row>
    <row r="119" spans="1:13" ht="11.25" customHeight="1">
      <c r="C119" s="178">
        <v>2018</v>
      </c>
      <c r="D119" s="202" t="s">
        <v>307</v>
      </c>
      <c r="E119" s="181">
        <v>39701.370000000003</v>
      </c>
      <c r="F119" s="181">
        <v>805.83079799999996</v>
      </c>
      <c r="G119" s="202" t="s">
        <v>258</v>
      </c>
      <c r="H119" s="354">
        <f>(E119/E118)-1</f>
        <v>1.0165810324123559E-2</v>
      </c>
      <c r="I119" s="359"/>
      <c r="J119" s="360"/>
      <c r="K119" s="356"/>
      <c r="L119" s="49"/>
      <c r="M119" s="58"/>
    </row>
    <row r="120" spans="1:13" ht="11.25" customHeight="1">
      <c r="C120" s="178">
        <v>2019</v>
      </c>
      <c r="D120" s="202" t="s">
        <v>328</v>
      </c>
      <c r="E120" s="181">
        <v>39382.936999999998</v>
      </c>
      <c r="F120" s="181">
        <v>809</v>
      </c>
      <c r="G120" s="202" t="s">
        <v>329</v>
      </c>
      <c r="H120" s="354">
        <f>(E120/E119)-1</f>
        <v>-8.0207055827041795E-3</v>
      </c>
      <c r="I120" s="359"/>
      <c r="J120" s="360"/>
      <c r="K120" s="356"/>
      <c r="L120" s="49"/>
      <c r="M120" s="58"/>
    </row>
    <row r="121" spans="1:13" ht="11.25" customHeight="1">
      <c r="C121" s="182">
        <v>2020</v>
      </c>
      <c r="D121" s="203" t="s">
        <v>342</v>
      </c>
      <c r="E121" s="185">
        <v>38470.71</v>
      </c>
      <c r="F121" s="185">
        <v>780</v>
      </c>
      <c r="G121" s="203" t="s">
        <v>343</v>
      </c>
      <c r="H121" s="354">
        <f>(E121/E120)-1</f>
        <v>-2.3163000768581576E-2</v>
      </c>
      <c r="I121" s="359"/>
      <c r="J121" s="360"/>
      <c r="K121" s="356"/>
      <c r="L121" s="49"/>
      <c r="M121" s="58"/>
    </row>
    <row r="122" spans="1:13" ht="11.25" customHeight="1">
      <c r="C122"/>
      <c r="D122"/>
      <c r="H122" s="68"/>
      <c r="I122" s="68"/>
      <c r="J122" s="49"/>
      <c r="K122" s="49"/>
      <c r="L122" s="49"/>
    </row>
    <row r="123" spans="1:13" ht="20.25" customHeight="1">
      <c r="A123" s="49"/>
      <c r="B123" s="49"/>
      <c r="C123" s="63" t="s">
        <v>33</v>
      </c>
      <c r="E123" s="48"/>
      <c r="F123" s="48"/>
      <c r="G123" s="18"/>
    </row>
    <row r="124" spans="1:13" ht="11.25" customHeight="1">
      <c r="A124" s="49"/>
      <c r="B124" s="49"/>
      <c r="C124" s="31" t="s">
        <v>34</v>
      </c>
      <c r="D124" s="30"/>
      <c r="E124" s="30"/>
      <c r="F124" s="30"/>
      <c r="G124" s="30"/>
      <c r="H124" s="30"/>
      <c r="I124" s="30"/>
      <c r="J124" s="67"/>
      <c r="K124" s="67"/>
    </row>
    <row r="125" spans="1:13" ht="11.25" customHeight="1">
      <c r="A125" s="49"/>
      <c r="B125" s="49"/>
      <c r="C125" s="171"/>
      <c r="D125" s="408" t="s">
        <v>107</v>
      </c>
      <c r="E125" s="204" t="s">
        <v>35</v>
      </c>
      <c r="F125" s="204" t="s">
        <v>35</v>
      </c>
      <c r="G125" s="204" t="s">
        <v>50</v>
      </c>
      <c r="H125" s="204" t="s">
        <v>50</v>
      </c>
      <c r="I125" s="408" t="s">
        <v>106</v>
      </c>
    </row>
    <row r="126" spans="1:13" ht="11.25" customHeight="1">
      <c r="A126" s="49"/>
      <c r="B126" s="49"/>
      <c r="C126" s="173"/>
      <c r="D126" s="409"/>
      <c r="E126" s="188" t="s">
        <v>29</v>
      </c>
      <c r="F126" s="188" t="s">
        <v>49</v>
      </c>
      <c r="G126" s="188" t="s">
        <v>123</v>
      </c>
      <c r="H126" s="188" t="s">
        <v>124</v>
      </c>
      <c r="I126" s="409"/>
    </row>
    <row r="127" spans="1:13" ht="11.25" customHeight="1">
      <c r="A127" s="71"/>
      <c r="B127" s="68"/>
      <c r="C127" s="205" t="s">
        <v>36</v>
      </c>
      <c r="D127" s="206">
        <f>+I127/1000</f>
        <v>24422.979434025412</v>
      </c>
      <c r="E127" s="207"/>
      <c r="F127" s="207"/>
      <c r="G127" s="207">
        <v>3.0839938669089078</v>
      </c>
      <c r="H127" s="207">
        <v>4.3548128440337397</v>
      </c>
      <c r="I127" s="206">
        <v>24422979.434025411</v>
      </c>
    </row>
    <row r="128" spans="1:13" ht="11.25" customHeight="1">
      <c r="A128" s="71"/>
      <c r="B128" s="68"/>
      <c r="C128" s="178" t="s">
        <v>5</v>
      </c>
      <c r="D128" s="206">
        <f t="shared" ref="D128:D191" si="19">+I128/1000</f>
        <v>20407.571948787008</v>
      </c>
      <c r="E128" s="207"/>
      <c r="F128" s="207"/>
      <c r="G128" s="207">
        <v>2.8357359497247825</v>
      </c>
      <c r="H128" s="207">
        <v>4.6081015119346036</v>
      </c>
      <c r="I128" s="206">
        <v>20407571.948787007</v>
      </c>
    </row>
    <row r="129" spans="1:9" ht="11.25" customHeight="1">
      <c r="A129" s="71"/>
      <c r="B129" s="68"/>
      <c r="C129" s="178" t="s">
        <v>7</v>
      </c>
      <c r="D129" s="206">
        <f t="shared" si="19"/>
        <v>22328.840391246133</v>
      </c>
      <c r="E129" s="207"/>
      <c r="F129" s="207"/>
      <c r="G129" s="207">
        <v>6.3026064659216452</v>
      </c>
      <c r="H129" s="207">
        <v>4.5799039963439148</v>
      </c>
      <c r="I129" s="206">
        <v>22328840.391246133</v>
      </c>
    </row>
    <row r="130" spans="1:9" ht="11.25" customHeight="1">
      <c r="A130" s="71"/>
      <c r="B130" s="68"/>
      <c r="C130" s="178" t="s">
        <v>9</v>
      </c>
      <c r="D130" s="206">
        <f t="shared" si="19"/>
        <v>20061.369372069537</v>
      </c>
      <c r="E130" s="207"/>
      <c r="F130" s="207"/>
      <c r="G130" s="207">
        <v>3.649169619954673</v>
      </c>
      <c r="H130" s="207">
        <v>4.3854826961338134</v>
      </c>
      <c r="I130" s="206">
        <v>20061369.372069538</v>
      </c>
    </row>
    <row r="131" spans="1:9" ht="11.25" customHeight="1">
      <c r="A131" s="71"/>
      <c r="B131" s="68"/>
      <c r="C131" s="178" t="s">
        <v>10</v>
      </c>
      <c r="D131" s="206">
        <f t="shared" si="19"/>
        <v>21028.907045070941</v>
      </c>
      <c r="E131" s="207"/>
      <c r="F131" s="207"/>
      <c r="G131" s="207">
        <v>4.2168397439903194</v>
      </c>
      <c r="H131" s="207">
        <v>4.6328871299372798</v>
      </c>
      <c r="I131" s="206">
        <v>21028907.045070939</v>
      </c>
    </row>
    <row r="132" spans="1:9" ht="11.25" customHeight="1">
      <c r="A132" s="71"/>
      <c r="B132" s="68"/>
      <c r="C132" s="178" t="s">
        <v>12</v>
      </c>
      <c r="D132" s="206">
        <f t="shared" si="19"/>
        <v>21584.804057396876</v>
      </c>
      <c r="E132" s="207"/>
      <c r="F132" s="207"/>
      <c r="G132" s="207">
        <v>2.3978167270762185</v>
      </c>
      <c r="H132" s="207">
        <v>4.3610140076235204</v>
      </c>
      <c r="I132" s="206">
        <v>21584804.057396874</v>
      </c>
    </row>
    <row r="133" spans="1:9" ht="11.25" customHeight="1">
      <c r="A133" s="71"/>
      <c r="B133" s="24">
        <v>2007</v>
      </c>
      <c r="C133" s="178" t="s">
        <v>13</v>
      </c>
      <c r="D133" s="206">
        <f t="shared" si="19"/>
        <v>22636.831480909023</v>
      </c>
      <c r="E133" s="207"/>
      <c r="F133" s="207"/>
      <c r="G133" s="207">
        <v>1.7467822649657516</v>
      </c>
      <c r="H133" s="207">
        <v>3.9244539531697598</v>
      </c>
      <c r="I133" s="206">
        <v>22636831.480909023</v>
      </c>
    </row>
    <row r="134" spans="1:9" ht="11.25" customHeight="1">
      <c r="A134" s="71"/>
      <c r="B134" s="68"/>
      <c r="C134" s="178" t="s">
        <v>14</v>
      </c>
      <c r="D134" s="206">
        <f t="shared" si="19"/>
        <v>21023.221216363752</v>
      </c>
      <c r="E134" s="207"/>
      <c r="F134" s="207"/>
      <c r="G134" s="207">
        <v>1.840204341785534</v>
      </c>
      <c r="H134" s="207">
        <v>3.6645252739038181</v>
      </c>
      <c r="I134" s="206">
        <v>21023221.216363754</v>
      </c>
    </row>
    <row r="135" spans="1:9" ht="11.25" customHeight="1">
      <c r="A135" s="71"/>
      <c r="B135" s="68"/>
      <c r="C135" s="178" t="s">
        <v>16</v>
      </c>
      <c r="D135" s="206">
        <f t="shared" si="19"/>
        <v>20840.217286812265</v>
      </c>
      <c r="E135" s="207"/>
      <c r="F135" s="207"/>
      <c r="G135" s="207">
        <v>5.918638953888844</v>
      </c>
      <c r="H135" s="207">
        <v>3.7485646758568025</v>
      </c>
      <c r="I135" s="206">
        <v>20840217.286812264</v>
      </c>
    </row>
    <row r="136" spans="1:9" ht="11.25" customHeight="1">
      <c r="A136" s="71"/>
      <c r="B136" s="68"/>
      <c r="C136" s="178" t="s">
        <v>18</v>
      </c>
      <c r="D136" s="206">
        <f t="shared" si="19"/>
        <v>21090.2802203588</v>
      </c>
      <c r="E136" s="207"/>
      <c r="F136" s="207"/>
      <c r="G136" s="207">
        <v>3.1529010307549621</v>
      </c>
      <c r="H136" s="207">
        <v>3.7531651925903464</v>
      </c>
      <c r="I136" s="206">
        <v>21090280.2203588</v>
      </c>
    </row>
    <row r="137" spans="1:9" ht="11.25" customHeight="1">
      <c r="A137" s="71"/>
      <c r="B137" s="68"/>
      <c r="C137" s="178" t="s">
        <v>20</v>
      </c>
      <c r="D137" s="206">
        <f t="shared" si="19"/>
        <v>23216.807443413345</v>
      </c>
      <c r="E137" s="207"/>
      <c r="F137" s="207"/>
      <c r="G137" s="207">
        <v>8.5137440376395368</v>
      </c>
      <c r="H137" s="207">
        <v>4.1980192321565024</v>
      </c>
      <c r="I137" s="206">
        <v>23216807.443413343</v>
      </c>
    </row>
    <row r="138" spans="1:9" ht="11.25" customHeight="1">
      <c r="A138" s="71"/>
      <c r="B138" s="68"/>
      <c r="C138" s="178" t="s">
        <v>22</v>
      </c>
      <c r="D138" s="206">
        <f t="shared" si="19"/>
        <v>23957.405359339064</v>
      </c>
      <c r="E138" s="207"/>
      <c r="F138" s="207"/>
      <c r="G138" s="207">
        <v>1.8259951892350523</v>
      </c>
      <c r="H138" s="207">
        <v>3.7605391727710158</v>
      </c>
      <c r="I138" s="206">
        <v>23957405.359339062</v>
      </c>
    </row>
    <row r="139" spans="1:9" ht="11.25" customHeight="1">
      <c r="A139" s="71"/>
      <c r="B139" s="68"/>
      <c r="C139" s="205" t="s">
        <v>42</v>
      </c>
      <c r="D139" s="206">
        <f t="shared" si="19"/>
        <v>24474.860874542901</v>
      </c>
      <c r="E139" s="207">
        <f>((D139/D127)-1)*100</f>
        <v>0.21242879337322051</v>
      </c>
      <c r="F139" s="207">
        <f>((SUM(D139)/SUM(D127))-1)*100</f>
        <v>0.21242879337322051</v>
      </c>
      <c r="G139" s="207">
        <v>1.5218772627576538</v>
      </c>
      <c r="H139" s="207">
        <v>3.5993310973616355</v>
      </c>
      <c r="I139" s="206">
        <v>24474860.874542899</v>
      </c>
    </row>
    <row r="140" spans="1:9" ht="11.25" customHeight="1">
      <c r="A140" s="71"/>
      <c r="B140" s="68"/>
      <c r="C140" s="178" t="s">
        <v>5</v>
      </c>
      <c r="D140" s="206">
        <f t="shared" si="19"/>
        <v>22207.844085780758</v>
      </c>
      <c r="E140" s="207">
        <f t="shared" ref="E140:E170" si="20">((D140/D128)-1)*100</f>
        <v>8.8215890724852031</v>
      </c>
      <c r="F140" s="207">
        <f>((SUM(D139:D140)/SUM(D127:D128))-1)*100</f>
        <v>4.1314539312611087</v>
      </c>
      <c r="G140" s="207">
        <v>6.3214197579479325</v>
      </c>
      <c r="H140" s="207">
        <v>3.7492089374746129</v>
      </c>
      <c r="I140" s="206">
        <v>22207844.085780758</v>
      </c>
    </row>
    <row r="141" spans="1:9" ht="11.25" customHeight="1">
      <c r="A141" s="71"/>
      <c r="B141" s="68"/>
      <c r="C141" s="178" t="s">
        <v>7</v>
      </c>
      <c r="D141" s="206">
        <f t="shared" si="19"/>
        <v>22195.319326815887</v>
      </c>
      <c r="E141" s="207">
        <f t="shared" si="20"/>
        <v>-0.59797581106179054</v>
      </c>
      <c r="F141" s="207">
        <f>((SUM(D139:D141)/SUM(D127:D129))-1)*100</f>
        <v>2.5590352558029439</v>
      </c>
      <c r="G141" s="207">
        <v>3.6768477255201937</v>
      </c>
      <c r="H141" s="207">
        <v>3.4591829991178935</v>
      </c>
      <c r="I141" s="206">
        <v>22195319.326815888</v>
      </c>
    </row>
    <row r="142" spans="1:9" ht="11.25" customHeight="1">
      <c r="A142" s="71"/>
      <c r="B142" s="68"/>
      <c r="C142" s="178" t="s">
        <v>9</v>
      </c>
      <c r="D142" s="206">
        <f t="shared" si="19"/>
        <v>20588.651863222352</v>
      </c>
      <c r="E142" s="207">
        <f t="shared" si="20"/>
        <v>2.6283474541220819</v>
      </c>
      <c r="F142" s="207">
        <f>((SUM(D139:D142)/SUM(D127:D130))-1)*100</f>
        <v>2.574977533698708</v>
      </c>
      <c r="G142" s="207">
        <v>-1.2235865882000434</v>
      </c>
      <c r="H142" s="207">
        <v>3.2356713106172608</v>
      </c>
      <c r="I142" s="206">
        <v>20588651.863222353</v>
      </c>
    </row>
    <row r="143" spans="1:9" ht="11.25" customHeight="1">
      <c r="A143" s="71"/>
      <c r="B143" s="68"/>
      <c r="C143" s="178" t="s">
        <v>10</v>
      </c>
      <c r="D143" s="206">
        <f t="shared" si="19"/>
        <v>21228.97079502984</v>
      </c>
      <c r="E143" s="207">
        <f t="shared" si="20"/>
        <v>0.95137493132717577</v>
      </c>
      <c r="F143" s="207">
        <f>((SUM(D139:D143)/SUM(D127:D131))-1)*100</f>
        <v>2.2595715950578299</v>
      </c>
      <c r="G143" s="207">
        <v>2.3967275140171607</v>
      </c>
      <c r="H143" s="207">
        <v>3.0103894830751265</v>
      </c>
      <c r="I143" s="206">
        <v>21228970.795029841</v>
      </c>
    </row>
    <row r="144" spans="1:9" ht="11.25" customHeight="1">
      <c r="A144" s="71"/>
      <c r="B144" s="68"/>
      <c r="C144" s="178" t="s">
        <v>12</v>
      </c>
      <c r="D144" s="206">
        <f t="shared" si="19"/>
        <v>22056.861400278547</v>
      </c>
      <c r="E144" s="207">
        <f t="shared" si="20"/>
        <v>2.1869892431101379</v>
      </c>
      <c r="F144" s="207">
        <f>((SUM(D139:D144)/SUM(D127:D132))-1)*100</f>
        <v>2.2475048779704299</v>
      </c>
      <c r="G144" s="207">
        <v>3.9431459831030136</v>
      </c>
      <c r="H144" s="207">
        <v>3.0312903272007752</v>
      </c>
      <c r="I144" s="206">
        <v>22056861.400278546</v>
      </c>
    </row>
    <row r="145" spans="1:9" ht="11.25" customHeight="1">
      <c r="A145" s="71"/>
      <c r="B145" s="24">
        <v>2008</v>
      </c>
      <c r="C145" s="178" t="s">
        <v>13</v>
      </c>
      <c r="D145" s="206">
        <f t="shared" si="19"/>
        <v>22773.034174706525</v>
      </c>
      <c r="E145" s="207">
        <f t="shared" si="20"/>
        <v>0.60168621174907511</v>
      </c>
      <c r="F145" s="207">
        <f>((SUM(D139:D145)/SUM(D127:D133))-1)*100</f>
        <v>2.0031564734897866</v>
      </c>
      <c r="G145" s="207">
        <v>-1.6147898124169047</v>
      </c>
      <c r="H145" s="207">
        <v>3.1450306840023812</v>
      </c>
      <c r="I145" s="206">
        <v>22773034.174706526</v>
      </c>
    </row>
    <row r="146" spans="1:9" ht="11.25" customHeight="1">
      <c r="A146" s="71"/>
      <c r="B146" s="68"/>
      <c r="C146" s="178" t="s">
        <v>14</v>
      </c>
      <c r="D146" s="206">
        <f t="shared" si="19"/>
        <v>21859.201732653964</v>
      </c>
      <c r="E146" s="207">
        <f t="shared" si="20"/>
        <v>3.9764625396202957</v>
      </c>
      <c r="F146" s="207">
        <f>((SUM(D139:D146)/SUM(D127:D134))-1)*100</f>
        <v>2.2422720880534097</v>
      </c>
      <c r="G146" s="207">
        <v>4.9516191624278783</v>
      </c>
      <c r="H146" s="207">
        <v>3.224377827567837</v>
      </c>
      <c r="I146" s="206">
        <v>21859201.732653964</v>
      </c>
    </row>
    <row r="147" spans="1:9" ht="11.25" customHeight="1">
      <c r="A147" s="71"/>
      <c r="B147" s="68"/>
      <c r="C147" s="178" t="s">
        <v>16</v>
      </c>
      <c r="D147" s="206">
        <f t="shared" si="19"/>
        <v>20379.922807773619</v>
      </c>
      <c r="E147" s="207">
        <f t="shared" si="20"/>
        <v>-2.2086836845502611</v>
      </c>
      <c r="F147" s="207">
        <f>((SUM(D139:D147)/SUM(D127:D135))-1)*100</f>
        <v>1.764957098621478</v>
      </c>
      <c r="G147" s="207">
        <v>-3.1368782614868085</v>
      </c>
      <c r="H147" s="207">
        <v>2.6611197704303535</v>
      </c>
      <c r="I147" s="206">
        <v>20379922.80777362</v>
      </c>
    </row>
    <row r="148" spans="1:9" ht="11.25" customHeight="1">
      <c r="A148" s="71"/>
      <c r="B148" s="68"/>
      <c r="C148" s="178" t="s">
        <v>18</v>
      </c>
      <c r="D148" s="206">
        <f t="shared" si="19"/>
        <v>21539.709221452737</v>
      </c>
      <c r="E148" s="207">
        <f t="shared" si="20"/>
        <v>2.1309769068885931</v>
      </c>
      <c r="F148" s="207">
        <f>((SUM(D139:D148)/SUM(D127:D136))-1)*100</f>
        <v>1.8007907275781054</v>
      </c>
      <c r="G148" s="207">
        <v>1.0701005728515733</v>
      </c>
      <c r="H148" s="207">
        <v>2.243196350862342</v>
      </c>
      <c r="I148" s="206">
        <v>21539709.221452735</v>
      </c>
    </row>
    <row r="149" spans="1:9" ht="11.25" customHeight="1">
      <c r="A149" s="71"/>
      <c r="B149" s="68"/>
      <c r="C149" s="178" t="s">
        <v>20</v>
      </c>
      <c r="D149" s="206">
        <f t="shared" si="19"/>
        <v>22792.271436902061</v>
      </c>
      <c r="E149" s="207">
        <f t="shared" si="20"/>
        <v>-1.8285718548771701</v>
      </c>
      <c r="F149" s="207">
        <f>((SUM(D139:D149)/SUM(D127:D137))-1)*100</f>
        <v>1.4477000214946134</v>
      </c>
      <c r="G149" s="207">
        <v>-3.8256272345178366</v>
      </c>
      <c r="H149" s="207">
        <v>1.2652617180114678</v>
      </c>
      <c r="I149" s="206">
        <v>22792271.436902061</v>
      </c>
    </row>
    <row r="150" spans="1:9" ht="11.25" customHeight="1">
      <c r="A150" s="71"/>
      <c r="B150" s="68"/>
      <c r="C150" s="178" t="s">
        <v>22</v>
      </c>
      <c r="D150" s="206">
        <f t="shared" si="19"/>
        <v>22425.889967377203</v>
      </c>
      <c r="E150" s="207">
        <f t="shared" si="20"/>
        <v>-6.3926596765824018</v>
      </c>
      <c r="F150" s="207">
        <f>((SUM(D139:D150)/SUM(D127:D138))-1)*100</f>
        <v>0.73240976077892928</v>
      </c>
      <c r="G150" s="207">
        <v>-9.7497263768674181</v>
      </c>
      <c r="H150" s="207">
        <v>0.60849476359865484</v>
      </c>
      <c r="I150" s="206">
        <v>22425889.967377204</v>
      </c>
    </row>
    <row r="151" spans="1:9" ht="11.25" customHeight="1">
      <c r="A151" s="71"/>
      <c r="B151" s="68"/>
      <c r="C151" s="205" t="s">
        <v>44</v>
      </c>
      <c r="D151" s="206">
        <f t="shared" si="19"/>
        <v>24405.734900239684</v>
      </c>
      <c r="E151" s="207">
        <f t="shared" si="20"/>
        <v>-0.28243663838398714</v>
      </c>
      <c r="F151" s="207">
        <f>((SUM(D151)/SUM(D139))-1)*100</f>
        <v>-0.28243663838398714</v>
      </c>
      <c r="G151" s="207">
        <v>-2.1168882871530403</v>
      </c>
      <c r="H151" s="207">
        <v>-4.6268538360394462E-2</v>
      </c>
      <c r="I151" s="206">
        <v>24405734.900239684</v>
      </c>
    </row>
    <row r="152" spans="1:9" ht="11.25" customHeight="1">
      <c r="A152" s="71"/>
      <c r="B152" s="68"/>
      <c r="C152" s="178" t="s">
        <v>5</v>
      </c>
      <c r="D152" s="206">
        <f t="shared" si="19"/>
        <v>20325.208385467722</v>
      </c>
      <c r="E152" s="207">
        <f t="shared" si="20"/>
        <v>-8.4773456308550479</v>
      </c>
      <c r="F152" s="207">
        <f>((SUM(D151:D152)/SUM(D139:D140))-1)*100</f>
        <v>-4.1809095601359925</v>
      </c>
      <c r="G152" s="207">
        <v>-7.7109701588494843</v>
      </c>
      <c r="H152" s="207">
        <v>-1.0514867385050253</v>
      </c>
      <c r="I152" s="206">
        <v>20325208.385467723</v>
      </c>
    </row>
    <row r="153" spans="1:9" ht="11.25" customHeight="1">
      <c r="A153" s="71"/>
      <c r="B153" s="68"/>
      <c r="C153" s="178" t="s">
        <v>7</v>
      </c>
      <c r="D153" s="206">
        <f t="shared" si="19"/>
        <v>19983.153782717782</v>
      </c>
      <c r="E153" s="207">
        <f t="shared" si="20"/>
        <v>-9.9668110718525114</v>
      </c>
      <c r="F153" s="207">
        <f>((SUM(D151:D153)/SUM(D139:D141))-1)*100</f>
        <v>-6.0453639049745771</v>
      </c>
      <c r="G153" s="207">
        <v>-12.528458112978036</v>
      </c>
      <c r="H153" s="207">
        <v>-2.3530695934859458</v>
      </c>
      <c r="I153" s="206">
        <v>19983153.782717783</v>
      </c>
    </row>
    <row r="154" spans="1:9" ht="11.25" customHeight="1">
      <c r="A154" s="71"/>
      <c r="B154" s="68"/>
      <c r="C154" s="178" t="s">
        <v>9</v>
      </c>
      <c r="D154" s="206">
        <f t="shared" si="19"/>
        <v>18999.257487957122</v>
      </c>
      <c r="E154" s="207">
        <f t="shared" si="20"/>
        <v>-7.7197593403596105</v>
      </c>
      <c r="F154" s="207">
        <f>((SUM(D151:D154)/SUM(D139:D142))-1)*100</f>
        <v>-6.4306866439413408</v>
      </c>
      <c r="G154" s="207">
        <v>-5.3630603388671858</v>
      </c>
      <c r="H154" s="207">
        <v>-2.7215988275992364</v>
      </c>
      <c r="I154" s="206">
        <v>18999257.487957124</v>
      </c>
    </row>
    <row r="155" spans="1:9" ht="11.25" customHeight="1">
      <c r="A155" s="71"/>
      <c r="B155" s="68"/>
      <c r="C155" s="178" t="s">
        <v>10</v>
      </c>
      <c r="D155" s="206">
        <f t="shared" si="19"/>
        <v>20209.155879950653</v>
      </c>
      <c r="E155" s="207">
        <f t="shared" si="20"/>
        <v>-4.8038829810720163</v>
      </c>
      <c r="F155" s="207">
        <f>((SUM(D151:D155)/SUM(D139:D143))-1)*100</f>
        <v>-6.1187017700886521</v>
      </c>
      <c r="G155" s="207">
        <v>-4.4773551770221474</v>
      </c>
      <c r="H155" s="207">
        <v>-3.3091418509869852</v>
      </c>
      <c r="I155" s="206">
        <v>20209155.879950654</v>
      </c>
    </row>
    <row r="156" spans="1:9" ht="11.25" customHeight="1">
      <c r="A156" s="71"/>
      <c r="B156" s="68"/>
      <c r="C156" s="178" t="s">
        <v>12</v>
      </c>
      <c r="D156" s="206">
        <f t="shared" si="19"/>
        <v>21190.307648327231</v>
      </c>
      <c r="E156" s="207">
        <f t="shared" si="20"/>
        <v>-3.9287264684918943</v>
      </c>
      <c r="F156" s="207">
        <f>((SUM(D151:D156)/SUM(D139:D144))-1)*100</f>
        <v>-5.7548368435474835</v>
      </c>
      <c r="G156" s="207">
        <v>-7.6003452069734125</v>
      </c>
      <c r="H156" s="207">
        <v>-4.1683500776149351</v>
      </c>
      <c r="I156" s="206">
        <v>21190307.648327231</v>
      </c>
    </row>
    <row r="157" spans="1:9" ht="11.25" customHeight="1">
      <c r="A157" s="71"/>
      <c r="B157" s="24">
        <v>2009</v>
      </c>
      <c r="C157" s="178" t="s">
        <v>13</v>
      </c>
      <c r="D157" s="206">
        <f t="shared" si="19"/>
        <v>21860.563901540467</v>
      </c>
      <c r="E157" s="207">
        <f t="shared" si="20"/>
        <v>-4.0068014923523743</v>
      </c>
      <c r="F157" s="207">
        <f>((SUM(D151:D157)/SUM(D139:D145))-1)*100</f>
        <v>-5.4988784450346051</v>
      </c>
      <c r="G157" s="207">
        <v>-6.6766170960230076</v>
      </c>
      <c r="H157" s="207">
        <v>-4.9032535576859377</v>
      </c>
      <c r="I157" s="206">
        <v>21860563.901540466</v>
      </c>
    </row>
    <row r="158" spans="1:9" ht="11.25" customHeight="1">
      <c r="A158" s="71"/>
      <c r="B158" s="68"/>
      <c r="C158" s="178" t="s">
        <v>14</v>
      </c>
      <c r="D158" s="206">
        <f t="shared" si="19"/>
        <v>21813.780495427269</v>
      </c>
      <c r="E158" s="207">
        <f t="shared" si="20"/>
        <v>-0.20779000890431831</v>
      </c>
      <c r="F158" s="207">
        <f>((SUM(D151:D158)/SUM(D139:D146))-1)*100</f>
        <v>-4.84685523978251</v>
      </c>
      <c r="G158" s="207">
        <v>-3.5266649740089528</v>
      </c>
      <c r="H158" s="207">
        <v>-5.4814113505775701</v>
      </c>
      <c r="I158" s="206">
        <v>21813780.495427269</v>
      </c>
    </row>
    <row r="159" spans="1:9" ht="11.25" customHeight="1">
      <c r="A159" s="71"/>
      <c r="B159" s="68"/>
      <c r="C159" s="178" t="s">
        <v>16</v>
      </c>
      <c r="D159" s="206">
        <f t="shared" si="19"/>
        <v>19580.51637946333</v>
      </c>
      <c r="E159" s="207">
        <f t="shared" si="20"/>
        <v>-3.9225194121214613</v>
      </c>
      <c r="F159" s="207">
        <f>((SUM(D151:D159)/SUM(D139:D147))-1)*100</f>
        <v>-4.7516011527094175</v>
      </c>
      <c r="G159" s="207">
        <v>-5.4314178003761704</v>
      </c>
      <c r="H159" s="207">
        <v>-5.7474241391880287</v>
      </c>
      <c r="I159" s="206">
        <v>19580516.37946333</v>
      </c>
    </row>
    <row r="160" spans="1:9" ht="11.25" customHeight="1">
      <c r="A160" s="71"/>
      <c r="B160" s="68"/>
      <c r="C160" s="178" t="s">
        <v>18</v>
      </c>
      <c r="D160" s="206">
        <f t="shared" si="19"/>
        <v>20440.742082931905</v>
      </c>
      <c r="E160" s="207">
        <f t="shared" si="20"/>
        <v>-5.1020518764770539</v>
      </c>
      <c r="F160" s="207">
        <f>((SUM(D151:D160)/SUM(D139:D148))-1)*100</f>
        <v>-4.7860218369400247</v>
      </c>
      <c r="G160" s="207">
        <v>-4.8542583783659712</v>
      </c>
      <c r="H160" s="207">
        <v>-6.1215177271518817</v>
      </c>
      <c r="I160" s="206">
        <v>20440742.082931906</v>
      </c>
    </row>
    <row r="161" spans="1:12" ht="11.25" customHeight="1">
      <c r="A161" s="71"/>
      <c r="B161" s="68"/>
      <c r="C161" s="178" t="s">
        <v>20</v>
      </c>
      <c r="D161" s="206">
        <f t="shared" si="19"/>
        <v>21356.8010942287</v>
      </c>
      <c r="E161" s="207">
        <f t="shared" si="20"/>
        <v>-6.2980574211188411</v>
      </c>
      <c r="F161" s="207">
        <f>((SUM(D151:D161)/SUM(D139:D149))-1)*100</f>
        <v>-4.9283729425069094</v>
      </c>
      <c r="G161" s="207">
        <v>-1.9301023981622807</v>
      </c>
      <c r="H161" s="207">
        <v>-5.977156109580184</v>
      </c>
      <c r="I161" s="206">
        <v>21356801.0942287</v>
      </c>
    </row>
    <row r="162" spans="1:12" ht="11.25" customHeight="1">
      <c r="A162" s="71"/>
      <c r="B162" s="68"/>
      <c r="C162" s="178" t="s">
        <v>22</v>
      </c>
      <c r="D162" s="206">
        <f t="shared" si="19"/>
        <v>22632.855884225777</v>
      </c>
      <c r="E162" s="207">
        <f t="shared" si="20"/>
        <v>0.92288830967086621</v>
      </c>
      <c r="F162" s="207">
        <f>((SUM(D151:D162)/SUM(D139:D150))-1)*100</f>
        <v>-4.4323103303781313</v>
      </c>
      <c r="G162" s="207">
        <v>4.0968325717104515</v>
      </c>
      <c r="H162" s="207">
        <v>-4.8581783878570262</v>
      </c>
      <c r="I162" s="206">
        <v>22632855.884225778</v>
      </c>
    </row>
    <row r="163" spans="1:12" ht="11.25" customHeight="1">
      <c r="A163" s="71"/>
      <c r="B163" s="68"/>
      <c r="C163" s="205" t="s">
        <v>48</v>
      </c>
      <c r="D163" s="206">
        <f t="shared" si="19"/>
        <v>24526.949475089084</v>
      </c>
      <c r="E163" s="207">
        <f t="shared" si="20"/>
        <v>0.49666431002743927</v>
      </c>
      <c r="F163" s="207">
        <f>((SUM(D163)/SUM(D151))-1)*100</f>
        <v>0.49666431002743927</v>
      </c>
      <c r="G163" s="207">
        <v>1.7426116171229689</v>
      </c>
      <c r="H163" s="207">
        <v>-4.5266771636832015</v>
      </c>
      <c r="I163" s="206">
        <v>24526949.475089084</v>
      </c>
    </row>
    <row r="164" spans="1:12" ht="11.25" customHeight="1">
      <c r="A164" s="71"/>
      <c r="B164" s="68"/>
      <c r="C164" s="178" t="s">
        <v>5</v>
      </c>
      <c r="D164" s="206">
        <f t="shared" si="19"/>
        <v>21691.803066337914</v>
      </c>
      <c r="E164" s="207">
        <f t="shared" si="20"/>
        <v>6.7236441317240825</v>
      </c>
      <c r="F164" s="207">
        <f>((SUM(D163:D164)/SUM(D151:D152))-1)*100</f>
        <v>3.3261298475567358</v>
      </c>
      <c r="G164" s="207">
        <v>4.338815639246385</v>
      </c>
      <c r="H164" s="207">
        <v>-3.6161696443954838</v>
      </c>
      <c r="I164" s="206">
        <v>21691803.066337913</v>
      </c>
    </row>
    <row r="165" spans="1:12" ht="11.25" customHeight="1">
      <c r="A165" s="71"/>
      <c r="B165" s="68"/>
      <c r="C165" s="178" t="s">
        <v>7</v>
      </c>
      <c r="D165" s="206">
        <f t="shared" si="19"/>
        <v>21241.814131046947</v>
      </c>
      <c r="E165" s="207">
        <f t="shared" si="20"/>
        <v>6.2986071268575472</v>
      </c>
      <c r="F165" s="207">
        <f>((SUM(D163:D165)/SUM(D151:D153))-1)*100</f>
        <v>4.2440051371570364</v>
      </c>
      <c r="G165" s="207">
        <v>1.993167995088263</v>
      </c>
      <c r="H165" s="207">
        <v>-2.3873609780436733</v>
      </c>
      <c r="I165" s="206">
        <v>21241814.131046947</v>
      </c>
    </row>
    <row r="166" spans="1:12" ht="11.25" customHeight="1">
      <c r="A166" s="71"/>
      <c r="B166" s="68"/>
      <c r="C166" s="178" t="s">
        <v>9</v>
      </c>
      <c r="D166" s="206">
        <f t="shared" si="19"/>
        <v>20124.250100906957</v>
      </c>
      <c r="E166" s="207">
        <f t="shared" si="20"/>
        <v>5.9212451521483134</v>
      </c>
      <c r="F166" s="207">
        <f>((SUM(D163:D166)/SUM(D151:D154))-1)*100</f>
        <v>4.62466501015808</v>
      </c>
      <c r="G166" s="207">
        <v>6.4690141651638333</v>
      </c>
      <c r="H166" s="207">
        <v>-1.4644568768451549</v>
      </c>
      <c r="I166" s="206">
        <v>20124250.100906957</v>
      </c>
    </row>
    <row r="167" spans="1:12" ht="11.25" customHeight="1">
      <c r="A167" s="71"/>
      <c r="B167" s="68"/>
      <c r="C167" s="178" t="s">
        <v>10</v>
      </c>
      <c r="D167" s="206">
        <f t="shared" si="19"/>
        <v>21052.681796702589</v>
      </c>
      <c r="E167" s="207">
        <f t="shared" si="20"/>
        <v>4.1739789715254272</v>
      </c>
      <c r="F167" s="207">
        <f>((SUM(D163:D167)/SUM(D151:D155))-1)*100</f>
        <v>4.5370229356026748</v>
      </c>
      <c r="G167" s="207">
        <v>1.9019375771511804</v>
      </c>
      <c r="H167" s="207">
        <v>-0.91760082897198725</v>
      </c>
      <c r="I167" s="206">
        <v>21052681.79670259</v>
      </c>
    </row>
    <row r="168" spans="1:12" ht="11.25" customHeight="1">
      <c r="A168" s="71"/>
      <c r="B168" s="68"/>
      <c r="C168" s="178" t="s">
        <v>12</v>
      </c>
      <c r="D168" s="206">
        <f t="shared" si="19"/>
        <v>20859.56982743241</v>
      </c>
      <c r="E168" s="207">
        <f t="shared" si="20"/>
        <v>-1.5607976362765563</v>
      </c>
      <c r="F168" s="207">
        <f>((SUM(D163:D168)/SUM(D151:D156))-1)*100</f>
        <v>3.5042375193635289</v>
      </c>
      <c r="G168" s="207">
        <v>1.2483007507789745</v>
      </c>
      <c r="H168" s="207">
        <v>-0.16259202207047352</v>
      </c>
      <c r="I168" s="206">
        <v>20859569.827432409</v>
      </c>
    </row>
    <row r="169" spans="1:12" ht="11.25" customHeight="1">
      <c r="A169" s="71"/>
      <c r="B169" s="24">
        <v>2010</v>
      </c>
      <c r="C169" s="178" t="s">
        <v>13</v>
      </c>
      <c r="D169" s="206">
        <f t="shared" si="19"/>
        <v>22684.34726927484</v>
      </c>
      <c r="E169" s="207">
        <f t="shared" si="20"/>
        <v>3.7683536959278729</v>
      </c>
      <c r="F169" s="207">
        <f>((SUM(D163:D169)/SUM(D151:D157))-1)*100</f>
        <v>3.5435216977445894</v>
      </c>
      <c r="G169" s="207">
        <v>3.4860052656860319</v>
      </c>
      <c r="H169" s="207">
        <v>0.70304255265172255</v>
      </c>
      <c r="I169" s="206">
        <v>22684347.269274838</v>
      </c>
    </row>
    <row r="170" spans="1:12" ht="11.25" customHeight="1">
      <c r="A170" s="71"/>
      <c r="B170" s="68"/>
      <c r="C170" s="178" t="s">
        <v>14</v>
      </c>
      <c r="D170" s="206">
        <f t="shared" si="19"/>
        <v>21604.489914969148</v>
      </c>
      <c r="E170" s="207">
        <f t="shared" si="20"/>
        <v>-0.95944203941170647</v>
      </c>
      <c r="F170" s="207">
        <f>((SUM(D163:D170)/SUM(D151:D158))-1)*100</f>
        <v>2.9615659311033493</v>
      </c>
      <c r="G170" s="207">
        <v>-0.19677239495811127</v>
      </c>
      <c r="H170" s="207">
        <v>1.0020738858423472</v>
      </c>
      <c r="I170" s="206">
        <v>21604489.91496915</v>
      </c>
    </row>
    <row r="171" spans="1:12" ht="11.25" customHeight="1">
      <c r="A171" s="71"/>
      <c r="B171" s="68"/>
      <c r="C171" s="178" t="s">
        <v>16</v>
      </c>
      <c r="D171" s="206">
        <f t="shared" si="19"/>
        <v>20040.831680650332</v>
      </c>
      <c r="E171" s="207">
        <f t="shared" ref="E171:E199" si="21">((D171/D159)-1)*100</f>
        <v>2.3508843805048807</v>
      </c>
      <c r="F171" s="207">
        <f>((SUM(D163:D171)/SUM(D151:D159))-1)*100</f>
        <v>2.8980865689514745</v>
      </c>
      <c r="G171" s="207">
        <v>2.9305662888357231</v>
      </c>
      <c r="H171" s="207">
        <v>1.6753858851737746</v>
      </c>
      <c r="I171" s="206">
        <v>20040831.680650331</v>
      </c>
    </row>
    <row r="172" spans="1:12" ht="11.25" customHeight="1">
      <c r="A172" s="71"/>
      <c r="B172" s="68"/>
      <c r="C172" s="178" t="s">
        <v>18</v>
      </c>
      <c r="D172" s="206">
        <f t="shared" si="19"/>
        <v>20959.563464706385</v>
      </c>
      <c r="E172" s="207">
        <f t="shared" si="21"/>
        <v>2.5381729277221154</v>
      </c>
      <c r="F172" s="207">
        <f>((SUM(D163:D172)/SUM(D151:D160))-1)*100</f>
        <v>2.8628537853346181</v>
      </c>
      <c r="G172" s="207">
        <v>5.1149447885842303</v>
      </c>
      <c r="H172" s="207">
        <v>2.5452966096077612</v>
      </c>
      <c r="I172" s="206">
        <v>20959563.464706384</v>
      </c>
    </row>
    <row r="173" spans="1:12" ht="11.25" customHeight="1">
      <c r="A173" s="71"/>
      <c r="B173" s="68"/>
      <c r="C173" s="178" t="s">
        <v>20</v>
      </c>
      <c r="D173" s="206">
        <f t="shared" si="19"/>
        <v>22686.915688010089</v>
      </c>
      <c r="E173" s="207">
        <f t="shared" si="21"/>
        <v>6.2280609718317281</v>
      </c>
      <c r="F173" s="207">
        <f>((SUM(D163:D173)/SUM(D151:D161))-1)*100</f>
        <v>3.1751079994440934</v>
      </c>
      <c r="G173" s="207">
        <v>2.0544333021943251</v>
      </c>
      <c r="H173" s="207">
        <v>2.906195208092166</v>
      </c>
      <c r="I173" s="206">
        <v>22686915.688010089</v>
      </c>
    </row>
    <row r="174" spans="1:12" ht="11.25" customHeight="1">
      <c r="A174" s="71"/>
      <c r="B174" s="68"/>
      <c r="C174" s="178" t="s">
        <v>22</v>
      </c>
      <c r="D174" s="206">
        <f t="shared" si="19"/>
        <v>22858.0127000332</v>
      </c>
      <c r="E174" s="207">
        <f t="shared" si="21"/>
        <v>0.99482282288709811</v>
      </c>
      <c r="F174" s="207">
        <f>((SUM(D163:D174)/SUM(D151:D162))-1)*100</f>
        <v>2.9799084133038001</v>
      </c>
      <c r="G174" s="207">
        <v>-1.2088404086502802</v>
      </c>
      <c r="H174" s="207">
        <v>2.400634218885811</v>
      </c>
      <c r="I174" s="206">
        <v>22858012.700033199</v>
      </c>
    </row>
    <row r="175" spans="1:12" ht="11.25" customHeight="1">
      <c r="A175" s="71"/>
      <c r="B175" s="68"/>
      <c r="C175" s="205" t="s">
        <v>52</v>
      </c>
      <c r="D175" s="206">
        <f t="shared" si="19"/>
        <v>23609.342603519999</v>
      </c>
      <c r="E175" s="207">
        <f t="shared" si="21"/>
        <v>-3.7412189090251791</v>
      </c>
      <c r="F175" s="207">
        <f>((SUM(D175)/SUM(D163))-1)*100</f>
        <v>-3.7412189090251791</v>
      </c>
      <c r="G175" s="207">
        <f>K175*100</f>
        <v>-4.7212999999999994</v>
      </c>
      <c r="H175" s="207">
        <f>L175*100</f>
        <v>1.7823700000000002</v>
      </c>
      <c r="I175" s="206">
        <v>23609342.603519998</v>
      </c>
      <c r="J175" s="20">
        <v>100</v>
      </c>
      <c r="K175" s="20">
        <v>-4.7212999999999998E-2</v>
      </c>
      <c r="L175" s="20">
        <v>1.7823700000000001E-2</v>
      </c>
    </row>
    <row r="176" spans="1:12" ht="11.25" customHeight="1">
      <c r="A176" s="71"/>
      <c r="B176" s="68"/>
      <c r="C176" s="205" t="s">
        <v>5</v>
      </c>
      <c r="D176" s="206">
        <f t="shared" si="19"/>
        <v>21363.324434471997</v>
      </c>
      <c r="E176" s="207">
        <f t="shared" si="21"/>
        <v>-1.5142984235167689</v>
      </c>
      <c r="F176" s="207">
        <f>((SUM(D175:D176)/SUM(D163:D164))-1)*100</f>
        <v>-2.6960604406579436</v>
      </c>
      <c r="G176" s="207">
        <f t="shared" ref="G176:G239" si="22">K176*100</f>
        <v>1.3965000000000001</v>
      </c>
      <c r="H176" s="207">
        <f t="shared" ref="H176:H239" si="23">L176*100</f>
        <v>1.5706500000000001</v>
      </c>
      <c r="I176" s="206">
        <v>21363324.434471998</v>
      </c>
      <c r="K176" s="20">
        <v>1.3965E-2</v>
      </c>
      <c r="L176" s="20">
        <v>1.5706500000000002E-2</v>
      </c>
    </row>
    <row r="177" spans="1:12" ht="11.25" customHeight="1">
      <c r="A177" s="71"/>
      <c r="B177" s="68"/>
      <c r="C177" s="205" t="s">
        <v>7</v>
      </c>
      <c r="D177" s="206">
        <f t="shared" si="19"/>
        <v>22735.495906082</v>
      </c>
      <c r="E177" s="207">
        <f t="shared" si="21"/>
        <v>7.0317994772955528</v>
      </c>
      <c r="F177" s="207">
        <f>((SUM(D175:D177)/SUM(D163:D165))-1)*100</f>
        <v>0.36702370557031294</v>
      </c>
      <c r="G177" s="207">
        <f t="shared" si="22"/>
        <v>5.9841100000000003</v>
      </c>
      <c r="H177" s="207">
        <f t="shared" si="23"/>
        <v>1.9010699999999998</v>
      </c>
      <c r="I177" s="206">
        <v>22735495.906082001</v>
      </c>
      <c r="K177" s="20">
        <v>5.9841100000000001E-2</v>
      </c>
      <c r="L177" s="20">
        <v>1.9010699999999998E-2</v>
      </c>
    </row>
    <row r="178" spans="1:12" ht="11.25" customHeight="1">
      <c r="A178" s="71"/>
      <c r="B178" s="68"/>
      <c r="C178" s="205" t="s">
        <v>9</v>
      </c>
      <c r="D178" s="206">
        <f t="shared" si="19"/>
        <v>19186.961235135997</v>
      </c>
      <c r="E178" s="207">
        <f t="shared" si="21"/>
        <v>-4.6575095274169591</v>
      </c>
      <c r="F178" s="207">
        <f>((SUM(D175:D178)/SUM(D163:D166))-1)*100</f>
        <v>-0.78745679854013151</v>
      </c>
      <c r="G178" s="207">
        <f t="shared" si="22"/>
        <v>-3.92035</v>
      </c>
      <c r="H178" s="207">
        <f t="shared" si="23"/>
        <v>1.0667500000000001</v>
      </c>
      <c r="I178" s="206">
        <v>19186961.235135999</v>
      </c>
      <c r="K178" s="20">
        <v>-3.9203500000000002E-2</v>
      </c>
      <c r="L178" s="20">
        <v>1.06675E-2</v>
      </c>
    </row>
    <row r="179" spans="1:12" ht="11.25" customHeight="1">
      <c r="A179" s="71"/>
      <c r="B179" s="68"/>
      <c r="C179" s="205" t="s">
        <v>10</v>
      </c>
      <c r="D179" s="206">
        <f t="shared" si="19"/>
        <v>20269.192411184002</v>
      </c>
      <c r="E179" s="207">
        <f t="shared" si="21"/>
        <v>-3.7215657040012062</v>
      </c>
      <c r="F179" s="207">
        <f>((SUM(D175:D179)/SUM(D163:D167))-1)*100</f>
        <v>-1.3560529274697086</v>
      </c>
      <c r="G179" s="207">
        <f t="shared" si="22"/>
        <v>-4.4161299999999999</v>
      </c>
      <c r="H179" s="207">
        <f t="shared" si="23"/>
        <v>0.52986999999999995</v>
      </c>
      <c r="I179" s="206">
        <v>20269192.411184002</v>
      </c>
      <c r="K179" s="20">
        <v>-4.4161300000000001E-2</v>
      </c>
      <c r="L179" s="20">
        <v>5.2986999999999999E-3</v>
      </c>
    </row>
    <row r="180" spans="1:12" ht="11.25" customHeight="1">
      <c r="A180" s="71"/>
      <c r="B180" s="68"/>
      <c r="C180" s="205" t="s">
        <v>12</v>
      </c>
      <c r="D180" s="206">
        <f t="shared" si="19"/>
        <v>20732.845432808001</v>
      </c>
      <c r="E180" s="207">
        <f t="shared" si="21"/>
        <v>-0.60751202288819028</v>
      </c>
      <c r="F180" s="207">
        <f>((SUM(D175:D180)/SUM(D163:D168))-1)*100</f>
        <v>-1.2354769062436821</v>
      </c>
      <c r="G180" s="207">
        <f t="shared" si="22"/>
        <v>-3.2597399999999999</v>
      </c>
      <c r="H180" s="207">
        <f t="shared" si="23"/>
        <v>0.15529000000000001</v>
      </c>
      <c r="I180" s="206">
        <v>20732845.432808001</v>
      </c>
      <c r="K180" s="20">
        <v>-3.2597399999999999E-2</v>
      </c>
      <c r="L180" s="20">
        <v>1.5529000000000001E-3</v>
      </c>
    </row>
    <row r="181" spans="1:12" ht="11.25" customHeight="1">
      <c r="A181" s="71"/>
      <c r="B181" s="24">
        <v>2011</v>
      </c>
      <c r="C181" s="205" t="s">
        <v>13</v>
      </c>
      <c r="D181" s="206">
        <f t="shared" si="19"/>
        <v>21913.066011991999</v>
      </c>
      <c r="E181" s="207">
        <f t="shared" si="21"/>
        <v>-3.4000592925480078</v>
      </c>
      <c r="F181" s="207">
        <f>((SUM(D175:D181)/SUM(D163:D169))-1)*100</f>
        <v>-1.558132194530637</v>
      </c>
      <c r="G181" s="207">
        <f t="shared" si="22"/>
        <v>-0.49471000000000004</v>
      </c>
      <c r="H181" s="207">
        <f t="shared" si="23"/>
        <v>-0.16638</v>
      </c>
      <c r="I181" s="206">
        <v>21913066.011992</v>
      </c>
      <c r="K181" s="20">
        <v>-4.9471000000000003E-3</v>
      </c>
      <c r="L181" s="20">
        <v>-1.6638E-3</v>
      </c>
    </row>
    <row r="182" spans="1:12" ht="11.25" customHeight="1">
      <c r="A182" s="71"/>
      <c r="B182" s="68"/>
      <c r="C182" s="205" t="s">
        <v>14</v>
      </c>
      <c r="D182" s="206">
        <f t="shared" si="19"/>
        <v>21524.473699512</v>
      </c>
      <c r="E182" s="207">
        <f t="shared" si="21"/>
        <v>-0.3703684547613717</v>
      </c>
      <c r="F182" s="207">
        <f>((SUM(D175:D182)/SUM(D163:D170))-1)*100</f>
        <v>-1.4104733285753679</v>
      </c>
      <c r="G182" s="207">
        <f t="shared" si="22"/>
        <v>-1.7292800000000002</v>
      </c>
      <c r="H182" s="207">
        <f t="shared" si="23"/>
        <v>-0.29269000000000001</v>
      </c>
      <c r="I182" s="206">
        <v>21524473.699512001</v>
      </c>
      <c r="K182" s="20">
        <v>-1.7292800000000001E-2</v>
      </c>
      <c r="L182" s="20">
        <v>-2.9269000000000001E-3</v>
      </c>
    </row>
    <row r="183" spans="1:12" ht="11.25" customHeight="1">
      <c r="A183" s="71"/>
      <c r="B183" s="68"/>
      <c r="C183" s="205" t="s">
        <v>16</v>
      </c>
      <c r="D183" s="206">
        <f t="shared" si="19"/>
        <v>20965.786819808</v>
      </c>
      <c r="E183" s="207">
        <f t="shared" si="21"/>
        <v>4.6153530646670937</v>
      </c>
      <c r="F183" s="207">
        <f>((SUM(D175:D183)/SUM(D163:D171))-1)*100</f>
        <v>-0.78742939671420098</v>
      </c>
      <c r="G183" s="207">
        <f t="shared" si="22"/>
        <v>0.39994000000000002</v>
      </c>
      <c r="H183" s="207">
        <f t="shared" si="23"/>
        <v>-0.48301000000000005</v>
      </c>
      <c r="I183" s="206">
        <v>20965786.819807999</v>
      </c>
      <c r="K183" s="20">
        <v>3.9994000000000002E-3</v>
      </c>
      <c r="L183" s="20">
        <v>-4.8301000000000004E-3</v>
      </c>
    </row>
    <row r="184" spans="1:12" ht="11.25" customHeight="1">
      <c r="A184" s="71"/>
      <c r="B184" s="68"/>
      <c r="C184" s="205" t="s">
        <v>18</v>
      </c>
      <c r="D184" s="206">
        <f t="shared" si="19"/>
        <v>20289.23357</v>
      </c>
      <c r="E184" s="207">
        <f t="shared" si="21"/>
        <v>-3.1982054198559373</v>
      </c>
      <c r="F184" s="207">
        <f>((SUM(D175:D184)/SUM(D163:D172))-1)*100</f>
        <v>-1.0226809601760034</v>
      </c>
      <c r="G184" s="207">
        <f t="shared" si="22"/>
        <v>-7.1669099999999997</v>
      </c>
      <c r="H184" s="207">
        <f t="shared" si="23"/>
        <v>-1.5062900000000001</v>
      </c>
      <c r="I184" s="206">
        <v>20289233.57</v>
      </c>
      <c r="K184" s="20">
        <v>-7.1669099999999999E-2</v>
      </c>
      <c r="L184" s="20">
        <v>-1.5062900000000001E-2</v>
      </c>
    </row>
    <row r="185" spans="1:12" ht="11.25" customHeight="1">
      <c r="A185" s="71"/>
      <c r="B185" s="68"/>
      <c r="C185" s="205" t="s">
        <v>20</v>
      </c>
      <c r="D185" s="206">
        <f t="shared" si="19"/>
        <v>20584.391581576001</v>
      </c>
      <c r="E185" s="207">
        <f t="shared" si="21"/>
        <v>-9.2675625693150572</v>
      </c>
      <c r="F185" s="207">
        <f>((SUM(D175:D185)/SUM(D163:D173))-1)*100</f>
        <v>-1.8103526679494775</v>
      </c>
      <c r="G185" s="207">
        <f t="shared" si="22"/>
        <v>-7.5815700000000001</v>
      </c>
      <c r="H185" s="207">
        <f t="shared" si="23"/>
        <v>-2.31677</v>
      </c>
      <c r="I185" s="206">
        <v>20584391.581576001</v>
      </c>
      <c r="K185" s="20">
        <v>-7.58157E-2</v>
      </c>
      <c r="L185" s="20">
        <v>-2.3167699999999999E-2</v>
      </c>
    </row>
    <row r="186" spans="1:12" ht="11.25" customHeight="1">
      <c r="A186" s="71"/>
      <c r="B186" s="68"/>
      <c r="C186" s="205" t="s">
        <v>22</v>
      </c>
      <c r="D186" s="206">
        <f t="shared" si="19"/>
        <v>21827.266436280002</v>
      </c>
      <c r="E186" s="207">
        <f t="shared" si="21"/>
        <v>-4.5093432980361392</v>
      </c>
      <c r="F186" s="207">
        <f>((SUM(D175:D186)/SUM(D163:D174))-1)*100</f>
        <v>-2.0473336951949639</v>
      </c>
      <c r="G186" s="207">
        <f t="shared" si="22"/>
        <v>-3.2124899999999998</v>
      </c>
      <c r="H186" s="207">
        <f t="shared" si="23"/>
        <v>-2.5090699999999999</v>
      </c>
      <c r="I186" s="206">
        <v>21827266.436280001</v>
      </c>
      <c r="K186" s="20">
        <v>-3.2124899999999998E-2</v>
      </c>
      <c r="L186" s="20">
        <v>-2.5090700000000001E-2</v>
      </c>
    </row>
    <row r="187" spans="1:12" ht="11.25" customHeight="1">
      <c r="A187" s="71"/>
      <c r="B187" s="68"/>
      <c r="C187" s="205" t="s">
        <v>64</v>
      </c>
      <c r="D187" s="206">
        <f t="shared" si="19"/>
        <v>23059.297412328</v>
      </c>
      <c r="E187" s="207">
        <f t="shared" si="21"/>
        <v>-2.3297776665327063</v>
      </c>
      <c r="F187" s="207">
        <f>((SUM(D187)/SUM(D175))-1)*100</f>
        <v>-2.3297776665327063</v>
      </c>
      <c r="G187" s="207">
        <f t="shared" si="22"/>
        <v>-2.2309900000000003</v>
      </c>
      <c r="H187" s="207">
        <f t="shared" si="23"/>
        <v>-2.2785600000000001</v>
      </c>
      <c r="I187" s="206">
        <v>23059297.412328001</v>
      </c>
      <c r="K187" s="20">
        <v>-2.2309900000000001E-2</v>
      </c>
      <c r="L187" s="20">
        <v>-2.27856E-2</v>
      </c>
    </row>
    <row r="188" spans="1:12" ht="11.25" customHeight="1">
      <c r="A188" s="71"/>
      <c r="B188" s="68"/>
      <c r="C188" s="205" t="s">
        <v>5</v>
      </c>
      <c r="D188" s="206">
        <f t="shared" si="19"/>
        <v>22926.810793704</v>
      </c>
      <c r="E188" s="207">
        <f t="shared" si="21"/>
        <v>7.3185536456542799</v>
      </c>
      <c r="F188" s="207">
        <f>((SUM(D187:D188)/SUM(D175:D176))-1)*100</f>
        <v>2.2534602343771803</v>
      </c>
      <c r="G188" s="207">
        <f t="shared" si="22"/>
        <v>2.6605400000000001</v>
      </c>
      <c r="H188" s="207">
        <f t="shared" si="23"/>
        <v>-2.1963699999999999</v>
      </c>
      <c r="I188" s="206">
        <v>22926810.793703999</v>
      </c>
      <c r="K188" s="20">
        <v>2.6605400000000001E-2</v>
      </c>
      <c r="L188" s="20">
        <v>-2.1963699999999999E-2</v>
      </c>
    </row>
    <row r="189" spans="1:12" ht="11.25" customHeight="1">
      <c r="A189" s="71"/>
      <c r="B189" s="68"/>
      <c r="C189" s="205" t="s">
        <v>7</v>
      </c>
      <c r="D189" s="206">
        <f t="shared" si="19"/>
        <v>21343.720854314</v>
      </c>
      <c r="E189" s="207">
        <f t="shared" si="21"/>
        <v>-6.1215953129735041</v>
      </c>
      <c r="F189" s="207">
        <f>((SUM(D187:D189)/SUM(D175:D177))-1)*100</f>
        <v>-0.55877144981837379</v>
      </c>
      <c r="G189" s="207">
        <f t="shared" si="22"/>
        <v>-2.06413</v>
      </c>
      <c r="H189" s="207">
        <f t="shared" si="23"/>
        <v>-2.8293499999999998</v>
      </c>
      <c r="I189" s="206">
        <v>21343720.854313999</v>
      </c>
      <c r="K189" s="20">
        <v>-2.0641300000000001E-2</v>
      </c>
      <c r="L189" s="20">
        <v>-2.8293499999999999E-2</v>
      </c>
    </row>
    <row r="190" spans="1:12" ht="11.25" customHeight="1">
      <c r="A190" s="71"/>
      <c r="B190" s="68"/>
      <c r="C190" s="205" t="s">
        <v>9</v>
      </c>
      <c r="D190" s="206">
        <f t="shared" si="19"/>
        <v>19452.26119044</v>
      </c>
      <c r="E190" s="207">
        <f t="shared" si="21"/>
        <v>1.3827096018632412</v>
      </c>
      <c r="F190" s="207">
        <f>((SUM(D187:D190)/SUM(D175:D178))-1)*100</f>
        <v>-0.13008086413556219</v>
      </c>
      <c r="G190" s="207">
        <f t="shared" si="22"/>
        <v>-0.24031999999999998</v>
      </c>
      <c r="H190" s="207">
        <f t="shared" si="23"/>
        <v>-2.5420400000000001</v>
      </c>
      <c r="I190" s="206">
        <v>19452261.190439999</v>
      </c>
      <c r="K190" s="20">
        <v>-2.4031999999999999E-3</v>
      </c>
      <c r="L190" s="20">
        <v>-2.5420399999999999E-2</v>
      </c>
    </row>
    <row r="191" spans="1:12" ht="11.25" customHeight="1">
      <c r="A191" s="71"/>
      <c r="B191" s="68"/>
      <c r="C191" s="205" t="s">
        <v>10</v>
      </c>
      <c r="D191" s="206">
        <f t="shared" si="19"/>
        <v>20148.687059096002</v>
      </c>
      <c r="E191" s="207">
        <f t="shared" si="21"/>
        <v>-0.59452468378319301</v>
      </c>
      <c r="F191" s="207">
        <f>((SUM(D187:D191)/SUM(D175:D179))-1)*100</f>
        <v>-0.21792634707374914</v>
      </c>
      <c r="G191" s="207">
        <f t="shared" si="22"/>
        <v>-2.4087100000000001</v>
      </c>
      <c r="H191" s="207">
        <f t="shared" si="23"/>
        <v>-2.3778700000000002</v>
      </c>
      <c r="I191" s="206">
        <v>20148687.059096001</v>
      </c>
      <c r="K191" s="20">
        <v>-2.40871E-2</v>
      </c>
      <c r="L191" s="20">
        <v>-2.37787E-2</v>
      </c>
    </row>
    <row r="192" spans="1:12" ht="11.25" customHeight="1">
      <c r="A192" s="71"/>
      <c r="B192" s="68"/>
      <c r="C192" s="205" t="s">
        <v>12</v>
      </c>
      <c r="D192" s="206">
        <f t="shared" ref="D192:D255" si="24">+I192/1000</f>
        <v>20717.490735616</v>
      </c>
      <c r="E192" s="207">
        <f t="shared" si="21"/>
        <v>-7.4059767829570688E-2</v>
      </c>
      <c r="F192" s="207">
        <f>((SUM(D187:D192)/SUM(D175:D180))-1)*100</f>
        <v>-0.19460476977498642</v>
      </c>
      <c r="G192" s="207">
        <f t="shared" si="22"/>
        <v>-1.9637100000000001</v>
      </c>
      <c r="H192" s="207">
        <f t="shared" si="23"/>
        <v>-2.27685</v>
      </c>
      <c r="I192" s="206">
        <v>20717490.735615999</v>
      </c>
      <c r="K192" s="20">
        <v>-1.9637100000000001E-2</v>
      </c>
      <c r="L192" s="20">
        <v>-2.2768500000000001E-2</v>
      </c>
    </row>
    <row r="193" spans="1:12" ht="11.25" customHeight="1">
      <c r="A193" s="71"/>
      <c r="B193" s="24">
        <v>2012</v>
      </c>
      <c r="C193" s="205" t="s">
        <v>13</v>
      </c>
      <c r="D193" s="206">
        <f t="shared" si="24"/>
        <v>21633.262266951999</v>
      </c>
      <c r="E193" s="207">
        <f t="shared" si="21"/>
        <v>-1.2768808567768519</v>
      </c>
      <c r="F193" s="207">
        <f>((SUM(D187:D193)/SUM(D175:D181))-1)*100</f>
        <v>-0.35291163338980747</v>
      </c>
      <c r="G193" s="207">
        <f t="shared" si="22"/>
        <v>-2.64106</v>
      </c>
      <c r="H193" s="207">
        <f t="shared" si="23"/>
        <v>-2.45844</v>
      </c>
      <c r="I193" s="206">
        <v>21633262.266952001</v>
      </c>
      <c r="K193" s="20">
        <v>-2.6410599999999999E-2</v>
      </c>
      <c r="L193" s="20">
        <v>-2.4584399999999999E-2</v>
      </c>
    </row>
    <row r="194" spans="1:12" ht="11.25" customHeight="1">
      <c r="A194" s="71"/>
      <c r="B194" s="68"/>
      <c r="C194" s="205" t="s">
        <v>14</v>
      </c>
      <c r="D194" s="206">
        <f t="shared" si="24"/>
        <v>21420.229459904</v>
      </c>
      <c r="E194" s="207">
        <f t="shared" si="21"/>
        <v>-0.48430563768145918</v>
      </c>
      <c r="F194" s="207">
        <f>((SUM(D187:D194)/SUM(D175:D182))-1)*100</f>
        <v>-0.36941842834152805</v>
      </c>
      <c r="G194" s="207">
        <f t="shared" si="22"/>
        <v>-1.9799100000000001</v>
      </c>
      <c r="H194" s="207">
        <f t="shared" si="23"/>
        <v>-2.4699800000000001</v>
      </c>
      <c r="I194" s="206">
        <v>21420229.459904</v>
      </c>
      <c r="K194" s="20">
        <v>-1.97991E-2</v>
      </c>
      <c r="L194" s="20">
        <v>-2.4699800000000001E-2</v>
      </c>
    </row>
    <row r="195" spans="1:12" ht="11.25" customHeight="1">
      <c r="A195" s="71"/>
      <c r="B195" s="68"/>
      <c r="C195" s="205" t="s">
        <v>16</v>
      </c>
      <c r="D195" s="206">
        <f t="shared" si="24"/>
        <v>19773.061354856</v>
      </c>
      <c r="E195" s="207">
        <f t="shared" si="21"/>
        <v>-5.6889134436163395</v>
      </c>
      <c r="F195" s="207">
        <f>((SUM(D187:D195)/SUM(D175:D183))-1)*100</f>
        <v>-0.94938262561223841</v>
      </c>
      <c r="G195" s="207">
        <f t="shared" si="22"/>
        <v>-2.7810100000000002</v>
      </c>
      <c r="H195" s="207">
        <f t="shared" si="23"/>
        <v>-2.7145200000000003</v>
      </c>
      <c r="I195" s="206">
        <v>19773061.354855999</v>
      </c>
      <c r="K195" s="20">
        <v>-2.7810100000000001E-2</v>
      </c>
      <c r="L195" s="20">
        <v>-2.7145200000000001E-2</v>
      </c>
    </row>
    <row r="196" spans="1:12" ht="11.25" customHeight="1">
      <c r="A196" s="71"/>
      <c r="B196" s="68"/>
      <c r="C196" s="205" t="s">
        <v>18</v>
      </c>
      <c r="D196" s="206">
        <f t="shared" si="24"/>
        <v>19707.628483</v>
      </c>
      <c r="E196" s="207">
        <f t="shared" si="21"/>
        <v>-2.8665700209591471</v>
      </c>
      <c r="F196" s="207">
        <f>((SUM(D187:D196)/SUM(D175:D184))-1)*100</f>
        <v>-1.1323560190243165</v>
      </c>
      <c r="G196" s="207">
        <f t="shared" si="22"/>
        <v>-1.33287</v>
      </c>
      <c r="H196" s="207">
        <f t="shared" si="23"/>
        <v>-2.2219500000000001</v>
      </c>
      <c r="I196" s="206">
        <v>19707628.482999999</v>
      </c>
      <c r="K196" s="20">
        <v>-1.3328700000000001E-2</v>
      </c>
      <c r="L196" s="20">
        <v>-2.22195E-2</v>
      </c>
    </row>
    <row r="197" spans="1:12" ht="11.25" customHeight="1">
      <c r="A197" s="71"/>
      <c r="B197" s="68"/>
      <c r="C197" s="205" t="s">
        <v>20</v>
      </c>
      <c r="D197" s="206">
        <f t="shared" si="24"/>
        <v>20237.350619471999</v>
      </c>
      <c r="E197" s="207">
        <f t="shared" si="21"/>
        <v>-1.6859422865556972</v>
      </c>
      <c r="F197" s="207">
        <f>((SUM(D187:D197)/SUM(D175:D185))-1)*100</f>
        <v>-1.1812260943681485</v>
      </c>
      <c r="G197" s="207">
        <f t="shared" si="22"/>
        <v>-2.8413900000000001</v>
      </c>
      <c r="H197" s="207">
        <f t="shared" si="23"/>
        <v>-1.8076999999999999</v>
      </c>
      <c r="I197" s="206">
        <v>20237350.619472001</v>
      </c>
      <c r="K197" s="20">
        <v>-2.8413899999999999E-2</v>
      </c>
      <c r="L197" s="20">
        <v>-1.8076999999999999E-2</v>
      </c>
    </row>
    <row r="198" spans="1:12" ht="11.25" customHeight="1">
      <c r="A198" s="71"/>
      <c r="B198" s="68"/>
      <c r="C198" s="205" t="s">
        <v>22</v>
      </c>
      <c r="D198" s="206">
        <f t="shared" si="24"/>
        <v>21300.369576720001</v>
      </c>
      <c r="E198" s="207">
        <f t="shared" si="21"/>
        <v>-2.4139388278333618</v>
      </c>
      <c r="F198" s="207">
        <f>((SUM(D187:D198)/SUM(D175:D186))-1)*100</f>
        <v>-1.2867421870956464</v>
      </c>
      <c r="G198" s="207">
        <f t="shared" si="22"/>
        <v>-2.3915599999999997</v>
      </c>
      <c r="H198" s="207">
        <f t="shared" si="23"/>
        <v>-1.70482</v>
      </c>
      <c r="I198" s="206">
        <v>21300369.576719999</v>
      </c>
      <c r="K198" s="20">
        <v>-2.3915599999999999E-2</v>
      </c>
      <c r="L198" s="20">
        <v>-1.7048199999999999E-2</v>
      </c>
    </row>
    <row r="199" spans="1:12" ht="11.25" customHeight="1">
      <c r="A199" s="71"/>
      <c r="B199" s="68"/>
      <c r="C199" s="205" t="s">
        <v>85</v>
      </c>
      <c r="D199" s="206">
        <f t="shared" si="24"/>
        <v>22520.184962624</v>
      </c>
      <c r="E199" s="207">
        <f t="shared" si="21"/>
        <v>-2.337939617430751</v>
      </c>
      <c r="F199" s="207">
        <f>((SUM(D199)/SUM(D187))-1)*100</f>
        <v>-2.337939617430751</v>
      </c>
      <c r="G199" s="207">
        <f t="shared" si="22"/>
        <v>-3.7962000000000002</v>
      </c>
      <c r="H199" s="207">
        <f t="shared" si="23"/>
        <v>-1.8326499999999999</v>
      </c>
      <c r="I199" s="206">
        <v>22520184.962623999</v>
      </c>
      <c r="K199" s="20">
        <v>-3.7962000000000003E-2</v>
      </c>
      <c r="L199" s="20">
        <v>-1.8326499999999999E-2</v>
      </c>
    </row>
    <row r="200" spans="1:12" ht="11.25" customHeight="1">
      <c r="A200" s="71"/>
      <c r="B200" s="68"/>
      <c r="C200" s="205" t="s">
        <v>5</v>
      </c>
      <c r="D200" s="206">
        <f t="shared" si="24"/>
        <v>20518.32357076</v>
      </c>
      <c r="E200" s="207">
        <f t="shared" ref="E200:E221" si="25">((D200/D188)-1)*100</f>
        <v>-10.505112309843822</v>
      </c>
      <c r="F200" s="207">
        <f>((SUM(D199:D200)/SUM(D187:D188))-1)*100</f>
        <v>-6.4097610944632404</v>
      </c>
      <c r="G200" s="207">
        <f t="shared" si="22"/>
        <v>-5.8103400000000001</v>
      </c>
      <c r="H200" s="207">
        <f t="shared" si="23"/>
        <v>-2.1602000000000001</v>
      </c>
      <c r="I200" s="206">
        <v>20518323.57076</v>
      </c>
      <c r="K200" s="20">
        <v>-5.8103399999999999E-2</v>
      </c>
      <c r="L200" s="20">
        <v>-2.1602E-2</v>
      </c>
    </row>
    <row r="201" spans="1:12" ht="11.25" customHeight="1">
      <c r="A201" s="71"/>
      <c r="B201" s="68"/>
      <c r="C201" s="205" t="s">
        <v>7</v>
      </c>
      <c r="D201" s="206">
        <f t="shared" si="24"/>
        <v>21163.536091793998</v>
      </c>
      <c r="E201" s="207">
        <f t="shared" si="25"/>
        <v>-0.84420501818727178</v>
      </c>
      <c r="F201" s="207">
        <f>((SUM(D199:D201)/SUM(D187:D189))-1)*100</f>
        <v>-4.6454661757193154</v>
      </c>
      <c r="G201" s="207">
        <f t="shared" si="22"/>
        <v>-2.0988799999999999</v>
      </c>
      <c r="H201" s="207">
        <f t="shared" si="23"/>
        <v>-2.2319800000000001</v>
      </c>
      <c r="I201" s="206">
        <v>21163536.091793999</v>
      </c>
      <c r="K201" s="20">
        <v>-2.0988799999999998E-2</v>
      </c>
      <c r="L201" s="20">
        <v>-2.2319800000000001E-2</v>
      </c>
    </row>
    <row r="202" spans="1:12" ht="11.25" customHeight="1">
      <c r="A202" s="71"/>
      <c r="B202" s="68"/>
      <c r="C202" s="205" t="s">
        <v>9</v>
      </c>
      <c r="D202" s="206">
        <f t="shared" si="24"/>
        <v>19454.237722847996</v>
      </c>
      <c r="E202" s="207">
        <f t="shared" si="25"/>
        <v>1.0160939073600161E-2</v>
      </c>
      <c r="F202" s="207">
        <f>((SUM(D199:D202)/SUM(D187:D190))-1)*100</f>
        <v>-3.6019043718893307</v>
      </c>
      <c r="G202" s="207">
        <f t="shared" si="22"/>
        <v>-3.0353000000000003</v>
      </c>
      <c r="H202" s="207">
        <f t="shared" si="23"/>
        <v>-2.52678</v>
      </c>
      <c r="I202" s="206">
        <v>19454237.722847998</v>
      </c>
      <c r="K202" s="20">
        <v>-3.0353000000000002E-2</v>
      </c>
      <c r="L202" s="20">
        <v>-2.52678E-2</v>
      </c>
    </row>
    <row r="203" spans="1:12" ht="11.25" customHeight="1">
      <c r="A203" s="71"/>
      <c r="B203" s="68"/>
      <c r="C203" s="205" t="s">
        <v>10</v>
      </c>
      <c r="D203" s="206">
        <f t="shared" si="24"/>
        <v>19405.320181000003</v>
      </c>
      <c r="E203" s="207">
        <f t="shared" si="25"/>
        <v>-3.6894060437571374</v>
      </c>
      <c r="F203" s="207">
        <f>((SUM(D199:D203)/SUM(D187:D191))-1)*100</f>
        <v>-3.6183920833599226</v>
      </c>
      <c r="G203" s="207">
        <f t="shared" si="22"/>
        <v>-2.2060400000000002</v>
      </c>
      <c r="H203" s="207">
        <f t="shared" si="23"/>
        <v>-2.4363299999999999</v>
      </c>
      <c r="I203" s="206">
        <v>19405320.181000002</v>
      </c>
      <c r="K203" s="20">
        <v>-2.2060400000000001E-2</v>
      </c>
      <c r="L203" s="20">
        <v>-2.4363300000000001E-2</v>
      </c>
    </row>
    <row r="204" spans="1:12" ht="11.25" customHeight="1">
      <c r="A204" s="71"/>
      <c r="B204" s="68"/>
      <c r="C204" s="205" t="s">
        <v>12</v>
      </c>
      <c r="D204" s="206">
        <f t="shared" si="24"/>
        <v>19106.139790527999</v>
      </c>
      <c r="E204" s="207">
        <f t="shared" si="25"/>
        <v>-7.777732186059982</v>
      </c>
      <c r="F204" s="207">
        <f>((SUM(D199:D204)/SUM(D187:D192))-1)*100</f>
        <v>-4.2934587439843348</v>
      </c>
      <c r="G204" s="207">
        <f t="shared" si="22"/>
        <v>-2.319</v>
      </c>
      <c r="H204" s="207">
        <f t="shared" si="23"/>
        <v>-2.4304600000000001</v>
      </c>
      <c r="I204" s="206">
        <v>19106139.790527999</v>
      </c>
      <c r="K204" s="20">
        <v>-2.3189999999999999E-2</v>
      </c>
      <c r="L204" s="20">
        <v>-2.4304599999999999E-2</v>
      </c>
    </row>
    <row r="205" spans="1:12" ht="11.25" customHeight="1">
      <c r="A205" s="71"/>
      <c r="B205" s="24">
        <v>2013</v>
      </c>
      <c r="C205" s="205" t="s">
        <v>13</v>
      </c>
      <c r="D205" s="206">
        <f t="shared" si="24"/>
        <v>21615.268242343998</v>
      </c>
      <c r="E205" s="207">
        <f t="shared" si="25"/>
        <v>-8.3177582677806949E-2</v>
      </c>
      <c r="F205" s="207">
        <f>((SUM(D199:D205)/SUM(D187:D193))-1)*100</f>
        <v>-3.6833222027155332</v>
      </c>
      <c r="G205" s="207">
        <f t="shared" si="22"/>
        <v>-3.5043499999999996</v>
      </c>
      <c r="H205" s="207">
        <f t="shared" si="23"/>
        <v>-2.52948</v>
      </c>
      <c r="I205" s="206">
        <v>21615268.242343999</v>
      </c>
      <c r="K205" s="20">
        <v>-3.5043499999999998E-2</v>
      </c>
      <c r="L205" s="20">
        <v>-2.5294799999999999E-2</v>
      </c>
    </row>
    <row r="206" spans="1:12" ht="11.25" customHeight="1">
      <c r="A206" s="71"/>
      <c r="B206" s="68"/>
      <c r="C206" s="205" t="s">
        <v>14</v>
      </c>
      <c r="D206" s="206">
        <f t="shared" si="24"/>
        <v>20586.585605392003</v>
      </c>
      <c r="E206" s="207">
        <f t="shared" si="25"/>
        <v>-3.8918530544804542</v>
      </c>
      <c r="F206" s="207">
        <f>((SUM(D199:D206)/SUM(D187:D194))-1)*100</f>
        <v>-3.7094893535418061</v>
      </c>
      <c r="G206" s="207">
        <f t="shared" si="22"/>
        <v>-2.2978700000000001</v>
      </c>
      <c r="H206" s="207">
        <f t="shared" si="23"/>
        <v>-2.56162</v>
      </c>
      <c r="I206" s="206">
        <v>20586585.605392002</v>
      </c>
      <c r="K206" s="20">
        <v>-2.2978700000000001E-2</v>
      </c>
      <c r="L206" s="20">
        <v>-2.5616199999999999E-2</v>
      </c>
    </row>
    <row r="207" spans="1:12" ht="11.25" customHeight="1">
      <c r="A207" s="71"/>
      <c r="B207" s="68"/>
      <c r="C207" s="205" t="s">
        <v>16</v>
      </c>
      <c r="D207" s="206">
        <f t="shared" si="24"/>
        <v>19659.136867911999</v>
      </c>
      <c r="E207" s="207">
        <f t="shared" si="25"/>
        <v>-0.57616008416432329</v>
      </c>
      <c r="F207" s="207">
        <f>((SUM(D199:D207)/SUM(D187:D195))-1)*100</f>
        <v>-3.3842205777439349</v>
      </c>
      <c r="G207" s="207">
        <f t="shared" si="22"/>
        <v>-1.3870899999999999</v>
      </c>
      <c r="H207" s="207">
        <f t="shared" si="23"/>
        <v>-2.5069900000000001</v>
      </c>
      <c r="I207" s="206">
        <v>19659136.867911998</v>
      </c>
      <c r="K207" s="20">
        <v>-1.38709E-2</v>
      </c>
      <c r="L207" s="20">
        <v>-2.5069899999999999E-2</v>
      </c>
    </row>
    <row r="208" spans="1:12" ht="11.25" customHeight="1">
      <c r="A208" s="71"/>
      <c r="B208" s="68"/>
      <c r="C208" s="205" t="s">
        <v>18</v>
      </c>
      <c r="D208" s="206">
        <f t="shared" si="24"/>
        <v>19747.625221000002</v>
      </c>
      <c r="E208" s="207">
        <f t="shared" si="25"/>
        <v>0.20295053783108141</v>
      </c>
      <c r="F208" s="207">
        <f>((SUM(D199:D208)/SUM(D187:D196))-1)*100</f>
        <v>-3.0478716781007664</v>
      </c>
      <c r="G208" s="207">
        <f t="shared" si="22"/>
        <v>-1.85232</v>
      </c>
      <c r="H208" s="207">
        <f t="shared" si="23"/>
        <v>-2.5496300000000001</v>
      </c>
      <c r="I208" s="206">
        <v>19747625.221000001</v>
      </c>
      <c r="K208" s="20">
        <v>-1.85232E-2</v>
      </c>
      <c r="L208" s="20">
        <v>-2.54963E-2</v>
      </c>
    </row>
    <row r="209" spans="1:12" ht="11.25" customHeight="1">
      <c r="A209" s="71"/>
      <c r="B209" s="68"/>
      <c r="C209" s="205" t="s">
        <v>20</v>
      </c>
      <c r="D209" s="206">
        <f t="shared" si="24"/>
        <v>20435.004285424002</v>
      </c>
      <c r="E209" s="207">
        <f t="shared" si="25"/>
        <v>0.97667757834773994</v>
      </c>
      <c r="F209" s="207">
        <f>((SUM(D199:D209)/SUM(D187:D197))-1)*100</f>
        <v>-2.6944028602869485</v>
      </c>
      <c r="G209" s="207">
        <f t="shared" si="22"/>
        <v>0.17899999999999999</v>
      </c>
      <c r="H209" s="207">
        <f t="shared" si="23"/>
        <v>-2.2222399999999998</v>
      </c>
      <c r="I209" s="206">
        <v>20435004.285424002</v>
      </c>
      <c r="K209" s="20">
        <v>1.7899999999999999E-3</v>
      </c>
      <c r="L209" s="20">
        <v>-2.22224E-2</v>
      </c>
    </row>
    <row r="210" spans="1:12" ht="11.25" customHeight="1">
      <c r="A210" s="71"/>
      <c r="B210" s="68"/>
      <c r="C210" s="205" t="s">
        <v>22</v>
      </c>
      <c r="D210" s="206">
        <f t="shared" si="24"/>
        <v>21708.96294256</v>
      </c>
      <c r="E210" s="207">
        <f t="shared" si="25"/>
        <v>1.9182454293495743</v>
      </c>
      <c r="F210" s="207">
        <f>((SUM(D199:D210)/SUM(D187:D198))-1)*100</f>
        <v>-2.3040840655227157</v>
      </c>
      <c r="G210" s="207">
        <f t="shared" si="22"/>
        <v>1.82463</v>
      </c>
      <c r="H210" s="207">
        <f t="shared" si="23"/>
        <v>-2.4295299999999997</v>
      </c>
      <c r="I210" s="206">
        <v>21708962.942559998</v>
      </c>
      <c r="K210" s="20">
        <v>1.82463E-2</v>
      </c>
      <c r="L210" s="20">
        <v>-2.4295299999999999E-2</v>
      </c>
    </row>
    <row r="211" spans="1:12" ht="11.25" customHeight="1">
      <c r="A211" s="71"/>
      <c r="B211" s="68"/>
      <c r="C211" s="205" t="s">
        <v>96</v>
      </c>
      <c r="D211" s="206">
        <f t="shared" si="24"/>
        <v>22018.327636704002</v>
      </c>
      <c r="E211" s="207">
        <f t="shared" si="25"/>
        <v>-2.2284778155815088</v>
      </c>
      <c r="F211" s="207">
        <f>((SUM(D211)/SUM(D199))-1)*100</f>
        <v>-2.2284778155815088</v>
      </c>
      <c r="G211" s="207">
        <f t="shared" si="22"/>
        <v>-0.50685000000000002</v>
      </c>
      <c r="H211" s="207">
        <f t="shared" si="23"/>
        <v>-2.13741</v>
      </c>
      <c r="I211" s="206">
        <v>22018327.636704002</v>
      </c>
      <c r="K211" s="20">
        <v>-5.0685000000000001E-3</v>
      </c>
      <c r="L211" s="20">
        <v>-2.13741E-2</v>
      </c>
    </row>
    <row r="212" spans="1:12" ht="11.25" customHeight="1">
      <c r="A212" s="71"/>
      <c r="B212" s="68"/>
      <c r="C212" s="205" t="s">
        <v>5</v>
      </c>
      <c r="D212" s="206">
        <f t="shared" si="24"/>
        <v>20338.271846423999</v>
      </c>
      <c r="E212" s="207">
        <f t="shared" si="25"/>
        <v>-0.87751674114636691</v>
      </c>
      <c r="F212" s="207">
        <f>((SUM(D211:D212)/SUM(D199:D200))-1)*100</f>
        <v>-1.5844160810708829</v>
      </c>
      <c r="G212" s="207">
        <f t="shared" si="22"/>
        <v>-0.15281</v>
      </c>
      <c r="H212" s="207">
        <f t="shared" si="23"/>
        <v>-1.43916</v>
      </c>
      <c r="I212" s="206">
        <v>20338271.846423998</v>
      </c>
      <c r="K212" s="20">
        <v>-1.5280999999999999E-3</v>
      </c>
      <c r="L212" s="20">
        <v>-1.4391599999999999E-2</v>
      </c>
    </row>
    <row r="213" spans="1:12" ht="11.25" customHeight="1">
      <c r="A213" s="71"/>
      <c r="B213" s="68"/>
      <c r="C213" s="205" t="s">
        <v>7</v>
      </c>
      <c r="D213" s="206">
        <f t="shared" si="24"/>
        <v>20883.903402865999</v>
      </c>
      <c r="E213" s="207">
        <f t="shared" si="25"/>
        <v>-1.3212947388145824</v>
      </c>
      <c r="F213" s="207">
        <f>((SUM(D211:D213)/SUM(D199:D201))-1)*100</f>
        <v>-1.4976808679499798</v>
      </c>
      <c r="G213" s="207">
        <f t="shared" si="22"/>
        <v>-0.19073000000000001</v>
      </c>
      <c r="H213" s="207">
        <f t="shared" si="23"/>
        <v>-1.25935</v>
      </c>
      <c r="I213" s="206">
        <v>20883903.402865998</v>
      </c>
      <c r="K213" s="20">
        <v>-1.9073E-3</v>
      </c>
      <c r="L213" s="20">
        <v>-1.2593500000000001E-2</v>
      </c>
    </row>
    <row r="214" spans="1:12" ht="11.25" customHeight="1">
      <c r="A214" s="71"/>
      <c r="B214" s="68"/>
      <c r="C214" s="205" t="s">
        <v>9</v>
      </c>
      <c r="D214" s="206">
        <f t="shared" si="24"/>
        <v>18773.531626559998</v>
      </c>
      <c r="E214" s="207">
        <f t="shared" si="25"/>
        <v>-3.4990119170207556</v>
      </c>
      <c r="F214" s="207">
        <f>((SUM(D211:D214)/SUM(D199:D202))-1)*100</f>
        <v>-1.9630896680776999</v>
      </c>
      <c r="G214" s="207">
        <f t="shared" si="22"/>
        <v>0.47486999999999996</v>
      </c>
      <c r="H214" s="207">
        <f t="shared" si="23"/>
        <v>-0.99080999999999997</v>
      </c>
      <c r="I214" s="206">
        <v>18773531.626559999</v>
      </c>
      <c r="K214" s="20">
        <v>4.7486999999999998E-3</v>
      </c>
      <c r="L214" s="20">
        <v>-9.9080999999999995E-3</v>
      </c>
    </row>
    <row r="215" spans="1:12" ht="11.25" customHeight="1">
      <c r="A215" s="71"/>
      <c r="B215" s="68"/>
      <c r="C215" s="205" t="s">
        <v>10</v>
      </c>
      <c r="D215" s="206">
        <f t="shared" si="24"/>
        <v>19451.651674328001</v>
      </c>
      <c r="E215" s="207">
        <f t="shared" si="25"/>
        <v>0.23875665485468822</v>
      </c>
      <c r="F215" s="207">
        <f>((SUM(D211:D215)/SUM(D199:D203))-1)*100</f>
        <v>-1.5485072063521788</v>
      </c>
      <c r="G215" s="207">
        <f t="shared" si="22"/>
        <v>2.45302</v>
      </c>
      <c r="H215" s="207">
        <f t="shared" si="23"/>
        <v>-0.61073999999999995</v>
      </c>
      <c r="I215" s="206">
        <v>19451651.674327999</v>
      </c>
      <c r="K215" s="20">
        <v>2.4530199999999999E-2</v>
      </c>
      <c r="L215" s="20">
        <v>-6.1073999999999998E-3</v>
      </c>
    </row>
    <row r="216" spans="1:12" ht="11.25" customHeight="1">
      <c r="A216" s="71"/>
      <c r="B216" s="68"/>
      <c r="C216" s="205" t="s">
        <v>12</v>
      </c>
      <c r="D216" s="206">
        <f t="shared" si="24"/>
        <v>19558.414355384</v>
      </c>
      <c r="E216" s="207">
        <f t="shared" si="25"/>
        <v>2.3671687207073688</v>
      </c>
      <c r="F216" s="207">
        <f>((SUM(D211:D216)/SUM(D199:D204))-1)*100</f>
        <v>-0.93612418104329631</v>
      </c>
      <c r="G216" s="207">
        <f t="shared" si="22"/>
        <v>0.24199000000000001</v>
      </c>
      <c r="H216" s="207">
        <f t="shared" si="23"/>
        <v>-0.40758</v>
      </c>
      <c r="I216" s="206">
        <v>19558414.355384</v>
      </c>
      <c r="K216" s="20">
        <v>2.4199E-3</v>
      </c>
      <c r="L216" s="20">
        <v>-4.0758000000000001E-3</v>
      </c>
    </row>
    <row r="217" spans="1:12" ht="11.25" customHeight="1">
      <c r="A217" s="71"/>
      <c r="B217" s="24">
        <v>2014</v>
      </c>
      <c r="C217" s="205" t="s">
        <v>13</v>
      </c>
      <c r="D217" s="206">
        <f t="shared" si="24"/>
        <v>21058.362771</v>
      </c>
      <c r="E217" s="207">
        <f t="shared" si="25"/>
        <v>-2.5764448772975568</v>
      </c>
      <c r="F217" s="207">
        <f>((SUM(D211:D217)/SUM(D199:D205))-1)*100</f>
        <v>-1.1827177925864407</v>
      </c>
      <c r="G217" s="207">
        <f t="shared" si="22"/>
        <v>-0.11195999999999999</v>
      </c>
      <c r="H217" s="207">
        <f t="shared" si="23"/>
        <v>-0.11033</v>
      </c>
      <c r="I217" s="206">
        <v>21058362.771000002</v>
      </c>
      <c r="K217" s="20">
        <v>-1.1195999999999999E-3</v>
      </c>
      <c r="L217" s="20">
        <v>-1.1033E-3</v>
      </c>
    </row>
    <row r="218" spans="1:12" ht="11.25" customHeight="1">
      <c r="A218" s="71"/>
      <c r="B218" s="68"/>
      <c r="C218" s="205" t="s">
        <v>14</v>
      </c>
      <c r="D218" s="206">
        <f t="shared" si="24"/>
        <v>20141.598279424001</v>
      </c>
      <c r="E218" s="207">
        <f t="shared" si="25"/>
        <v>-2.161540211172519</v>
      </c>
      <c r="F218" s="207">
        <f>((SUM(D211:D218)/SUM(D199:D206))-1)*100</f>
        <v>-1.305311094404793</v>
      </c>
      <c r="G218" s="207">
        <f t="shared" si="22"/>
        <v>-0.15115000000000001</v>
      </c>
      <c r="H218" s="207">
        <f t="shared" si="23"/>
        <v>7.8670000000000004E-2</v>
      </c>
      <c r="I218" s="206">
        <v>20141598.279424001</v>
      </c>
      <c r="K218" s="20">
        <v>-1.5115E-3</v>
      </c>
      <c r="L218" s="20">
        <v>7.8669999999999999E-4</v>
      </c>
    </row>
    <row r="219" spans="1:12" ht="11.25" customHeight="1">
      <c r="A219" s="71"/>
      <c r="B219" s="68"/>
      <c r="C219" s="205" t="s">
        <v>16</v>
      </c>
      <c r="D219" s="206">
        <f t="shared" si="24"/>
        <v>20234.849109232</v>
      </c>
      <c r="E219" s="207">
        <f t="shared" si="25"/>
        <v>2.9284716068063377</v>
      </c>
      <c r="F219" s="207">
        <f>((SUM(D211:D219)/SUM(D199:D207))-1)*100</f>
        <v>-0.85303110410466232</v>
      </c>
      <c r="G219" s="207">
        <f t="shared" si="22"/>
        <v>1.3316700000000001</v>
      </c>
      <c r="H219" s="207">
        <f t="shared" si="23"/>
        <v>0.29664999999999997</v>
      </c>
      <c r="I219" s="206">
        <v>20234849.109232001</v>
      </c>
      <c r="K219" s="20">
        <v>1.3316700000000001E-2</v>
      </c>
      <c r="L219" s="20">
        <v>2.9665E-3</v>
      </c>
    </row>
    <row r="220" spans="1:12" ht="11.25" customHeight="1">
      <c r="A220" s="71"/>
      <c r="B220" s="68"/>
      <c r="C220" s="205" t="s">
        <v>18</v>
      </c>
      <c r="D220" s="206">
        <f t="shared" si="24"/>
        <v>19662.519081999999</v>
      </c>
      <c r="E220" s="207">
        <f t="shared" si="25"/>
        <v>-0.43096898005487994</v>
      </c>
      <c r="F220" s="207">
        <f>((SUM(D211:D220)/SUM(D199:D208))-1)*100</f>
        <v>-0.81212977130512565</v>
      </c>
      <c r="G220" s="207">
        <f t="shared" si="22"/>
        <v>-1.24712</v>
      </c>
      <c r="H220" s="207">
        <f t="shared" si="23"/>
        <v>0.33622999999999997</v>
      </c>
      <c r="I220" s="206">
        <v>19662519.081999999</v>
      </c>
      <c r="K220" s="20">
        <v>-1.24712E-2</v>
      </c>
      <c r="L220" s="20">
        <v>3.3622999999999999E-3</v>
      </c>
    </row>
    <row r="221" spans="1:12" ht="11.25" customHeight="1">
      <c r="A221" s="71"/>
      <c r="B221" s="68"/>
      <c r="C221" s="205" t="s">
        <v>20</v>
      </c>
      <c r="D221" s="206">
        <f t="shared" si="24"/>
        <v>19755.727781376001</v>
      </c>
      <c r="E221" s="207">
        <f t="shared" si="25"/>
        <v>-3.3240830026765367</v>
      </c>
      <c r="F221" s="207">
        <f>((SUM(D211:D221)/SUM(D199:D209))-1)*100</f>
        <v>-1.0410734540247324</v>
      </c>
      <c r="G221" s="207">
        <f t="shared" si="22"/>
        <v>-0.98317999999999994</v>
      </c>
      <c r="H221" s="207">
        <f t="shared" si="23"/>
        <v>0.24067</v>
      </c>
      <c r="I221" s="206">
        <v>19755727.781376</v>
      </c>
      <c r="K221" s="20">
        <v>-9.8317999999999999E-3</v>
      </c>
      <c r="L221" s="20">
        <v>2.4066999999999999E-3</v>
      </c>
    </row>
    <row r="222" spans="1:12" ht="11.25" customHeight="1">
      <c r="A222" s="71"/>
      <c r="B222" s="68"/>
      <c r="C222" s="205" t="s">
        <v>22</v>
      </c>
      <c r="D222" s="206">
        <f t="shared" si="24"/>
        <v>21297.294528143997</v>
      </c>
      <c r="E222" s="207">
        <f>((D222/D210)-1)*100</f>
        <v>-1.8963062192571822</v>
      </c>
      <c r="F222" s="207">
        <f>((SUM(D211:D222)/SUM(D199:D210))-1)*100</f>
        <v>-1.1165703303855579</v>
      </c>
      <c r="G222" s="207">
        <f t="shared" si="22"/>
        <v>-2.25386</v>
      </c>
      <c r="H222" s="207">
        <f t="shared" si="23"/>
        <v>-0.12470000000000001</v>
      </c>
      <c r="I222" s="206">
        <v>21297294.528143998</v>
      </c>
      <c r="K222" s="20">
        <v>-2.2538599999999999E-2</v>
      </c>
      <c r="L222" s="20">
        <v>-1.2470000000000001E-3</v>
      </c>
    </row>
    <row r="223" spans="1:12" ht="11.25" customHeight="1">
      <c r="A223" s="71"/>
      <c r="B223" s="68"/>
      <c r="C223" s="205" t="s">
        <v>105</v>
      </c>
      <c r="D223" s="206">
        <f t="shared" si="24"/>
        <v>22635.020636346002</v>
      </c>
      <c r="E223" s="207">
        <f t="shared" ref="E223:E269" si="26">((D223/D211)-1)*100</f>
        <v>2.8008167096850167</v>
      </c>
      <c r="F223" s="207">
        <f>((SUM(D223)/SUM(D211))-1)*100</f>
        <v>2.8008167096850167</v>
      </c>
      <c r="G223" s="207">
        <f t="shared" si="22"/>
        <v>3.4882400000000002</v>
      </c>
      <c r="H223" s="207">
        <f t="shared" si="23"/>
        <v>0.22347999999999998</v>
      </c>
      <c r="I223" s="206">
        <v>22635020.636346001</v>
      </c>
      <c r="K223" s="20">
        <v>3.4882400000000001E-2</v>
      </c>
      <c r="L223" s="20">
        <v>2.2347999999999999E-3</v>
      </c>
    </row>
    <row r="224" spans="1:12" ht="11.25" customHeight="1">
      <c r="A224" s="71"/>
      <c r="B224" s="68"/>
      <c r="C224" s="205" t="s">
        <v>5</v>
      </c>
      <c r="D224" s="206">
        <f t="shared" si="24"/>
        <v>20954.3392518</v>
      </c>
      <c r="E224" s="207">
        <f t="shared" si="26"/>
        <v>3.0291039967799582</v>
      </c>
      <c r="F224" s="207">
        <f>((SUM(D223:D224)/SUM(D211:D212))-1)*100</f>
        <v>2.9104328960804837</v>
      </c>
      <c r="G224" s="207">
        <f t="shared" si="22"/>
        <v>1.0702499999999999</v>
      </c>
      <c r="H224" s="207">
        <f t="shared" si="23"/>
        <v>0.31562999999999997</v>
      </c>
      <c r="I224" s="206">
        <v>20954339.251800001</v>
      </c>
      <c r="K224" s="20">
        <v>1.07025E-2</v>
      </c>
      <c r="L224" s="20">
        <v>3.1562999999999999E-3</v>
      </c>
    </row>
    <row r="225" spans="1:12" ht="11.25" customHeight="1">
      <c r="A225" s="71"/>
      <c r="B225" s="68"/>
      <c r="C225" s="205" t="s">
        <v>7</v>
      </c>
      <c r="D225" s="206">
        <f t="shared" si="24"/>
        <v>21137.754371327999</v>
      </c>
      <c r="E225" s="207">
        <f t="shared" si="26"/>
        <v>1.2155341056938829</v>
      </c>
      <c r="F225" s="207">
        <f>((SUM(D223:D225)/SUM(D211:D213))-1)*100</f>
        <v>2.3507266793244552</v>
      </c>
      <c r="G225" s="207">
        <f t="shared" si="22"/>
        <v>1.4239999999999999E-2</v>
      </c>
      <c r="H225" s="207">
        <f t="shared" si="23"/>
        <v>0.33877999999999997</v>
      </c>
      <c r="I225" s="206">
        <v>21137754.371328</v>
      </c>
      <c r="K225" s="20">
        <v>1.4239999999999999E-4</v>
      </c>
      <c r="L225" s="20">
        <v>3.3877999999999998E-3</v>
      </c>
    </row>
    <row r="226" spans="1:12" ht="11.25" customHeight="1">
      <c r="A226" s="71"/>
      <c r="B226" s="68"/>
      <c r="C226" s="205" t="s">
        <v>9</v>
      </c>
      <c r="D226" s="206">
        <f t="shared" si="24"/>
        <v>18814.87833</v>
      </c>
      <c r="E226" s="207">
        <f t="shared" si="26"/>
        <v>0.22023934687656066</v>
      </c>
      <c r="F226" s="207">
        <f>((SUM(D223:D226)/SUM(D211:D214))-1)*100</f>
        <v>1.863044643519074</v>
      </c>
      <c r="G226" s="207">
        <f t="shared" si="22"/>
        <v>0.17788000000000001</v>
      </c>
      <c r="H226" s="207">
        <f t="shared" si="23"/>
        <v>0.32046000000000002</v>
      </c>
      <c r="I226" s="206">
        <v>18814878.329999998</v>
      </c>
      <c r="K226" s="20">
        <v>1.7788000000000001E-3</v>
      </c>
      <c r="L226" s="20">
        <v>3.2046000000000002E-3</v>
      </c>
    </row>
    <row r="227" spans="1:12" ht="11.25" customHeight="1">
      <c r="A227" s="71"/>
      <c r="B227" s="68"/>
      <c r="C227" s="205" t="s">
        <v>10</v>
      </c>
      <c r="D227" s="206">
        <f t="shared" si="24"/>
        <v>19839.987584392002</v>
      </c>
      <c r="E227" s="207">
        <f t="shared" si="26"/>
        <v>1.9964161222181476</v>
      </c>
      <c r="F227" s="207">
        <f>((SUM(D223:D227)/SUM(D211:D215))-1)*100</f>
        <v>1.8886128493277532</v>
      </c>
      <c r="G227" s="207">
        <f t="shared" si="22"/>
        <v>-0.31029999999999996</v>
      </c>
      <c r="H227" s="207">
        <f t="shared" si="23"/>
        <v>9.2399999999999996E-2</v>
      </c>
      <c r="I227" s="206">
        <v>19839987.584392</v>
      </c>
      <c r="K227" s="20">
        <v>-3.1029999999999999E-3</v>
      </c>
      <c r="L227" s="20">
        <v>9.2400000000000002E-4</v>
      </c>
    </row>
    <row r="228" spans="1:12" ht="11.25" customHeight="1">
      <c r="A228" s="71"/>
      <c r="B228" s="24"/>
      <c r="C228" s="205" t="s">
        <v>12</v>
      </c>
      <c r="D228" s="206">
        <f t="shared" si="24"/>
        <v>20343.193744392</v>
      </c>
      <c r="E228" s="207">
        <f t="shared" si="26"/>
        <v>4.0124898406806109</v>
      </c>
      <c r="F228" s="207">
        <f>((SUM(D223:D228)/SUM(D211:D216))-1)*100</f>
        <v>2.2318475112721226</v>
      </c>
      <c r="G228" s="207">
        <f t="shared" si="22"/>
        <v>0.52493000000000001</v>
      </c>
      <c r="H228" s="207">
        <f t="shared" si="23"/>
        <v>0.11578999999999999</v>
      </c>
      <c r="I228" s="206">
        <v>20343193.744392</v>
      </c>
      <c r="K228" s="20">
        <v>5.2493000000000001E-3</v>
      </c>
      <c r="L228" s="20">
        <v>1.1578999999999999E-3</v>
      </c>
    </row>
    <row r="229" spans="1:12" ht="11.25" customHeight="1">
      <c r="A229" s="71"/>
      <c r="B229" s="24">
        <v>2015</v>
      </c>
      <c r="C229" s="205" t="s">
        <v>13</v>
      </c>
      <c r="D229" s="206">
        <f t="shared" si="24"/>
        <v>23445.028421335999</v>
      </c>
      <c r="E229" s="207">
        <f t="shared" si="26"/>
        <v>11.333576481181806</v>
      </c>
      <c r="F229" s="207">
        <f>((SUM(D223:D229)/SUM(D211:D217))-1)*100</f>
        <v>3.5808353175229568</v>
      </c>
      <c r="G229" s="207">
        <f t="shared" si="22"/>
        <v>5.6147599999999995</v>
      </c>
      <c r="H229" s="207">
        <f t="shared" si="23"/>
        <v>0.57961999999999991</v>
      </c>
      <c r="I229" s="206">
        <v>23445028.421335999</v>
      </c>
      <c r="K229" s="20">
        <v>5.6147599999999999E-2</v>
      </c>
      <c r="L229" s="20">
        <v>5.7961999999999996E-3</v>
      </c>
    </row>
    <row r="230" spans="1:12" ht="11.25" customHeight="1">
      <c r="A230" s="71"/>
      <c r="B230" s="68"/>
      <c r="C230" s="205" t="s">
        <v>14</v>
      </c>
      <c r="D230" s="206">
        <f t="shared" si="24"/>
        <v>20860.300870903997</v>
      </c>
      <c r="E230" s="207">
        <f t="shared" si="26"/>
        <v>3.5682500539899964</v>
      </c>
      <c r="F230" s="207">
        <f>((SUM(D223:D230)/SUM(D211:D218))-1)*100</f>
        <v>3.5792727421575465</v>
      </c>
      <c r="G230" s="207">
        <f t="shared" si="22"/>
        <v>2.3089900000000001</v>
      </c>
      <c r="H230" s="207">
        <f t="shared" si="23"/>
        <v>0.79069</v>
      </c>
      <c r="I230" s="206">
        <v>20860300.870903999</v>
      </c>
      <c r="K230" s="20">
        <v>2.30899E-2</v>
      </c>
      <c r="L230" s="20">
        <v>7.9068999999999997E-3</v>
      </c>
    </row>
    <row r="231" spans="1:12" ht="11.25" customHeight="1">
      <c r="A231" s="71"/>
      <c r="B231" s="68"/>
      <c r="C231" s="205" t="s">
        <v>16</v>
      </c>
      <c r="D231" s="206">
        <f t="shared" si="24"/>
        <v>19542.588147711998</v>
      </c>
      <c r="E231" s="207">
        <f t="shared" si="26"/>
        <v>-3.421132313777242</v>
      </c>
      <c r="F231" s="207">
        <f>((SUM(D223:D231)/SUM(D211:D219))-1)*100</f>
        <v>2.8029218395603239</v>
      </c>
      <c r="G231" s="207">
        <f t="shared" si="22"/>
        <v>-0.40464999999999995</v>
      </c>
      <c r="H231" s="207">
        <f t="shared" si="23"/>
        <v>0.65805000000000002</v>
      </c>
      <c r="I231" s="206">
        <v>19542588.147712</v>
      </c>
      <c r="K231" s="20">
        <v>-4.0464999999999997E-3</v>
      </c>
      <c r="L231" s="20">
        <v>6.5805000000000004E-3</v>
      </c>
    </row>
    <row r="232" spans="1:12" ht="11.25" customHeight="1">
      <c r="A232" s="71"/>
      <c r="B232" s="68"/>
      <c r="C232" s="205" t="s">
        <v>18</v>
      </c>
      <c r="D232" s="206">
        <f t="shared" si="24"/>
        <v>19720.610659000002</v>
      </c>
      <c r="E232" s="207">
        <f t="shared" si="26"/>
        <v>0.29544320723982054</v>
      </c>
      <c r="F232" s="207">
        <f>((SUM(D223:D232)/SUM(D211:D220))-1)*100</f>
        <v>2.5589925020901738</v>
      </c>
      <c r="G232" s="207">
        <f t="shared" si="22"/>
        <v>3.7159999999999997</v>
      </c>
      <c r="H232" s="207">
        <f t="shared" si="23"/>
        <v>1.0679299999999998</v>
      </c>
      <c r="I232" s="206">
        <v>19720610.659000002</v>
      </c>
      <c r="K232" s="20">
        <v>3.7159999999999999E-2</v>
      </c>
      <c r="L232" s="20">
        <v>1.0679299999999999E-2</v>
      </c>
    </row>
    <row r="233" spans="1:12" ht="11.25" customHeight="1">
      <c r="A233" s="71"/>
      <c r="B233" s="68"/>
      <c r="C233" s="205" t="s">
        <v>20</v>
      </c>
      <c r="D233" s="206">
        <f t="shared" si="24"/>
        <v>19847.830576712</v>
      </c>
      <c r="E233" s="207">
        <f t="shared" si="26"/>
        <v>0.46620806054447073</v>
      </c>
      <c r="F233" s="207">
        <f>((SUM(D223:D233)/SUM(D211:D221))-1)*100</f>
        <v>2.3726529969966714</v>
      </c>
      <c r="G233" s="207">
        <f t="shared" si="22"/>
        <v>1.42188</v>
      </c>
      <c r="H233" s="207">
        <f t="shared" si="23"/>
        <v>1.26644</v>
      </c>
      <c r="I233" s="206">
        <v>19847830.576712001</v>
      </c>
      <c r="K233" s="20">
        <v>1.42188E-2</v>
      </c>
      <c r="L233" s="20">
        <v>1.2664399999999999E-2</v>
      </c>
    </row>
    <row r="234" spans="1:12" ht="11.25" customHeight="1">
      <c r="A234" s="71"/>
      <c r="B234" s="68"/>
      <c r="C234" s="205" t="s">
        <v>22</v>
      </c>
      <c r="D234" s="206">
        <f t="shared" si="24"/>
        <v>20828.494819471998</v>
      </c>
      <c r="E234" s="207">
        <f t="shared" si="26"/>
        <v>-2.2012171924114088</v>
      </c>
      <c r="F234" s="207">
        <f>((SUM(D223:D234)/SUM(D211:D222))-1)*100</f>
        <v>1.9720720160641303</v>
      </c>
      <c r="G234" s="207">
        <f t="shared" si="22"/>
        <v>2.3715000000000002</v>
      </c>
      <c r="H234" s="207">
        <f t="shared" si="23"/>
        <v>1.67363</v>
      </c>
      <c r="I234" s="206">
        <v>20828494.819472</v>
      </c>
      <c r="K234" s="20">
        <v>2.3715E-2</v>
      </c>
      <c r="L234" s="20">
        <v>1.6736299999999999E-2</v>
      </c>
    </row>
    <row r="235" spans="1:12" ht="11.25" customHeight="1">
      <c r="A235" s="71"/>
      <c r="B235" s="68"/>
      <c r="C235" s="205" t="s">
        <v>248</v>
      </c>
      <c r="D235" s="206">
        <f t="shared" si="24"/>
        <v>21463.891846000002</v>
      </c>
      <c r="E235" s="207">
        <f t="shared" si="26"/>
        <v>-5.1739682908239493</v>
      </c>
      <c r="F235" s="207">
        <f>((SUM(D$235:D235)/SUM(D$223:D223))-1)*100</f>
        <v>-5.1739682908239493</v>
      </c>
      <c r="G235" s="207">
        <f t="shared" si="22"/>
        <v>-3.3832200000000001</v>
      </c>
      <c r="H235" s="207">
        <f t="shared" si="23"/>
        <v>1.23882</v>
      </c>
      <c r="I235" s="206">
        <v>21463891.846000001</v>
      </c>
      <c r="K235" s="20">
        <v>-3.38322E-2</v>
      </c>
      <c r="L235" s="20">
        <v>1.23882E-2</v>
      </c>
    </row>
    <row r="236" spans="1:12" ht="11.25" customHeight="1">
      <c r="A236" s="71"/>
      <c r="B236" s="68"/>
      <c r="C236" s="205" t="s">
        <v>5</v>
      </c>
      <c r="D236" s="206">
        <f t="shared" si="24"/>
        <v>20794.635063760001</v>
      </c>
      <c r="E236" s="207">
        <f t="shared" si="26"/>
        <v>-0.76215329970988899</v>
      </c>
      <c r="F236" s="207">
        <f>((SUM(D$235:D236)/SUM(D$223:D224))-1)*100</f>
        <v>-3.0531142962434754</v>
      </c>
      <c r="G236" s="207">
        <f t="shared" si="22"/>
        <v>2.4083700000000001</v>
      </c>
      <c r="H236" s="207">
        <f t="shared" si="23"/>
        <v>1.345</v>
      </c>
      <c r="I236" s="206">
        <v>20794635.063760001</v>
      </c>
      <c r="K236" s="20">
        <v>2.40837E-2</v>
      </c>
      <c r="L236" s="20">
        <v>1.345E-2</v>
      </c>
    </row>
    <row r="237" spans="1:12" ht="11.25" customHeight="1">
      <c r="A237" s="71"/>
      <c r="B237" s="68"/>
      <c r="C237" s="205" t="s">
        <v>7</v>
      </c>
      <c r="D237" s="206">
        <f t="shared" si="24"/>
        <v>21429.101494507999</v>
      </c>
      <c r="E237" s="207">
        <f t="shared" si="26"/>
        <v>1.3783258053901459</v>
      </c>
      <c r="F237" s="207">
        <f>((SUM(D$235:D237)/SUM(D$223:D225))-1)*100</f>
        <v>-1.6059511799629722</v>
      </c>
      <c r="G237" s="207">
        <f t="shared" si="22"/>
        <v>1.9557000000000002</v>
      </c>
      <c r="H237" s="207">
        <f t="shared" si="23"/>
        <v>1.50715</v>
      </c>
      <c r="I237" s="206">
        <v>21429101.494507998</v>
      </c>
      <c r="K237" s="20">
        <v>1.9557000000000001E-2</v>
      </c>
      <c r="L237" s="20">
        <v>1.50715E-2</v>
      </c>
    </row>
    <row r="238" spans="1:12" ht="11.25" customHeight="1">
      <c r="A238" s="71"/>
      <c r="B238" s="68"/>
      <c r="C238" s="205" t="s">
        <v>9</v>
      </c>
      <c r="D238" s="206">
        <f t="shared" si="24"/>
        <v>19902.377856095998</v>
      </c>
      <c r="E238" s="207">
        <f t="shared" si="26"/>
        <v>5.779997654101221</v>
      </c>
      <c r="F238" s="207">
        <f>((SUM(D$235:D238)/SUM(D$223:D226))-1)*100</f>
        <v>5.7472499041200109E-2</v>
      </c>
      <c r="G238" s="207">
        <f t="shared" si="22"/>
        <v>2.4783199999999996</v>
      </c>
      <c r="H238" s="207">
        <f t="shared" si="23"/>
        <v>1.7215500000000001</v>
      </c>
      <c r="I238" s="206">
        <v>19902377.856095999</v>
      </c>
      <c r="K238" s="20">
        <v>2.4783199999999998E-2</v>
      </c>
      <c r="L238" s="20">
        <v>1.7215500000000002E-2</v>
      </c>
    </row>
    <row r="239" spans="1:12" ht="11.25" customHeight="1">
      <c r="A239" s="71"/>
      <c r="B239" s="68"/>
      <c r="C239" s="205" t="s">
        <v>10</v>
      </c>
      <c r="D239" s="206">
        <f t="shared" si="24"/>
        <v>19690.88872028</v>
      </c>
      <c r="E239" s="207">
        <f t="shared" si="26"/>
        <v>-0.75150684181525262</v>
      </c>
      <c r="F239" s="207">
        <f>((SUM(D$235:D239)/SUM(D$223:D227))-1)*100</f>
        <v>-9.7778348849597574E-2</v>
      </c>
      <c r="G239" s="207">
        <f t="shared" si="22"/>
        <v>-0.23487999999999998</v>
      </c>
      <c r="H239" s="207">
        <f t="shared" si="23"/>
        <v>1.6278899999999998</v>
      </c>
      <c r="I239" s="206">
        <v>19690888.720279999</v>
      </c>
      <c r="K239" s="20">
        <v>-2.3487999999999998E-3</v>
      </c>
      <c r="L239" s="20">
        <v>1.6278899999999999E-2</v>
      </c>
    </row>
    <row r="240" spans="1:12" ht="11.25" customHeight="1">
      <c r="A240" s="71"/>
      <c r="B240" s="24"/>
      <c r="C240" s="205" t="s">
        <v>12</v>
      </c>
      <c r="D240" s="206">
        <f t="shared" si="24"/>
        <v>20216.385321559999</v>
      </c>
      <c r="E240" s="207">
        <f t="shared" si="26"/>
        <v>-0.62334569697031217</v>
      </c>
      <c r="F240" s="207">
        <f>((SUM(D$235:D240)/SUM(D$223:D228))-1)*100</f>
        <v>-0.18419340934173745</v>
      </c>
      <c r="G240" s="207">
        <f t="shared" ref="G240:G282" si="27">K240*100</f>
        <v>-0.18806</v>
      </c>
      <c r="H240" s="207">
        <f t="shared" ref="H240:H282" si="28">L240*100</f>
        <v>1.47543</v>
      </c>
      <c r="I240" s="206">
        <v>20216385.321559999</v>
      </c>
      <c r="K240" s="20">
        <v>-1.8806000000000001E-3</v>
      </c>
      <c r="L240" s="20">
        <v>1.47543E-2</v>
      </c>
    </row>
    <row r="241" spans="1:12" ht="11.25" customHeight="1">
      <c r="A241" s="71"/>
      <c r="B241" s="24">
        <v>2016</v>
      </c>
      <c r="C241" s="205" t="s">
        <v>13</v>
      </c>
      <c r="D241" s="206">
        <f t="shared" si="24"/>
        <v>22201.789245232001</v>
      </c>
      <c r="E241" s="207">
        <f t="shared" si="26"/>
        <v>-5.3027838301641594</v>
      </c>
      <c r="F241" s="207">
        <f>((SUM(D$235:D241)/SUM(D$223:D229))-1)*100</f>
        <v>-0.99961321569932426</v>
      </c>
      <c r="G241" s="207">
        <f t="shared" si="27"/>
        <v>-3.08595</v>
      </c>
      <c r="H241" s="207">
        <f t="shared" si="28"/>
        <v>0.48876999999999998</v>
      </c>
      <c r="I241" s="206">
        <v>22201789.245232001</v>
      </c>
      <c r="K241" s="20">
        <v>-3.0859500000000002E-2</v>
      </c>
      <c r="L241" s="20">
        <v>4.8877E-3</v>
      </c>
    </row>
    <row r="242" spans="1:12" ht="11.25" customHeight="1">
      <c r="A242" s="71"/>
      <c r="B242" s="68"/>
      <c r="C242" s="205" t="s">
        <v>14</v>
      </c>
      <c r="D242" s="206">
        <f t="shared" si="24"/>
        <v>21425.564180224002</v>
      </c>
      <c r="E242" s="207">
        <f t="shared" si="26"/>
        <v>2.7097562629522676</v>
      </c>
      <c r="F242" s="207">
        <f>((SUM(D$235:D242)/SUM(D$223:D230))-1)*100</f>
        <v>-0.53911014103386057</v>
      </c>
      <c r="G242" s="207">
        <f t="shared" si="27"/>
        <v>0.38847999999999999</v>
      </c>
      <c r="H242" s="207">
        <f t="shared" si="28"/>
        <v>0.29485</v>
      </c>
      <c r="I242" s="206">
        <v>21425564.180224001</v>
      </c>
      <c r="K242" s="20">
        <v>3.8847999999999999E-3</v>
      </c>
      <c r="L242" s="20">
        <v>2.9485000000000002E-3</v>
      </c>
    </row>
    <row r="243" spans="1:12" ht="11.25" customHeight="1">
      <c r="A243" s="71"/>
      <c r="B243" s="68"/>
      <c r="C243" s="205" t="s">
        <v>16</v>
      </c>
      <c r="D243" s="206">
        <f t="shared" si="24"/>
        <v>20808.253322</v>
      </c>
      <c r="E243" s="207">
        <f t="shared" si="26"/>
        <v>6.4764460301855342</v>
      </c>
      <c r="F243" s="207">
        <f>((SUM(D$235:D243)/SUM(D$223:D231))-1)*100</f>
        <v>0.1918162615142327</v>
      </c>
      <c r="G243" s="207">
        <f t="shared" si="27"/>
        <v>3.9682000000000004</v>
      </c>
      <c r="H243" s="207">
        <f t="shared" si="28"/>
        <v>0.74799000000000004</v>
      </c>
      <c r="I243" s="206">
        <v>20808253.322000001</v>
      </c>
      <c r="K243" s="20">
        <v>3.9682000000000002E-2</v>
      </c>
      <c r="L243" s="20">
        <v>7.4799000000000003E-3</v>
      </c>
    </row>
    <row r="244" spans="1:12" ht="11.25" customHeight="1">
      <c r="A244" s="71"/>
      <c r="B244" s="68"/>
      <c r="C244" s="205" t="s">
        <v>18</v>
      </c>
      <c r="D244" s="206">
        <f t="shared" si="24"/>
        <v>19817.639448047998</v>
      </c>
      <c r="E244" s="207">
        <f t="shared" si="26"/>
        <v>0.49201716278350904</v>
      </c>
      <c r="F244" s="207">
        <f>((SUM(D$235:D244)/SUM(D$223:D232))-1)*100</f>
        <v>0.22037547501565502</v>
      </c>
      <c r="G244" s="207">
        <f t="shared" si="27"/>
        <v>0.96034999999999993</v>
      </c>
      <c r="H244" s="207">
        <f t="shared" si="28"/>
        <v>0.60774000000000006</v>
      </c>
      <c r="I244" s="206">
        <v>19817639.448047999</v>
      </c>
      <c r="K244" s="20">
        <v>9.6034999999999992E-3</v>
      </c>
      <c r="L244" s="20">
        <v>6.0774000000000002E-3</v>
      </c>
    </row>
    <row r="245" spans="1:12" ht="11.25" customHeight="1">
      <c r="A245" s="71"/>
      <c r="B245" s="68"/>
      <c r="C245" s="205" t="s">
        <v>20</v>
      </c>
      <c r="D245" s="206">
        <f t="shared" si="24"/>
        <v>20628.846296624</v>
      </c>
      <c r="E245" s="207">
        <f t="shared" si="26"/>
        <v>3.93501807108525</v>
      </c>
      <c r="F245" s="207">
        <f>((SUM(D$235:D245)/SUM(D$223:D233))-1)*100</f>
        <v>0.54496427239616452</v>
      </c>
      <c r="G245" s="207">
        <f t="shared" si="27"/>
        <v>1.15388</v>
      </c>
      <c r="H245" s="207">
        <f t="shared" si="28"/>
        <v>0.62674000000000007</v>
      </c>
      <c r="I245" s="206">
        <v>20628846.296624001</v>
      </c>
      <c r="K245" s="20">
        <v>1.15388E-2</v>
      </c>
      <c r="L245" s="20">
        <v>6.2674000000000002E-3</v>
      </c>
    </row>
    <row r="246" spans="1:12" ht="11.25" customHeight="1">
      <c r="A246" s="71"/>
      <c r="B246" s="68"/>
      <c r="C246" s="205" t="s">
        <v>22</v>
      </c>
      <c r="D246" s="206">
        <f t="shared" si="24"/>
        <v>21300.517186999998</v>
      </c>
      <c r="E246" s="207">
        <f t="shared" si="26"/>
        <v>2.2662336938851668</v>
      </c>
      <c r="F246" s="207">
        <f>((SUM(D$235:D246)/SUM(D$223:D234))-1)*100</f>
        <v>0.68954404924408408</v>
      </c>
      <c r="G246" s="207">
        <f t="shared" si="27"/>
        <v>-1.9165300000000001</v>
      </c>
      <c r="H246" s="207">
        <f t="shared" si="28"/>
        <v>0.30321999999999999</v>
      </c>
      <c r="I246" s="206">
        <v>21300517.186999999</v>
      </c>
      <c r="K246" s="20">
        <v>-1.91653E-2</v>
      </c>
      <c r="L246" s="20">
        <v>3.0322000000000001E-3</v>
      </c>
    </row>
    <row r="247" spans="1:12" ht="11.25" customHeight="1">
      <c r="A247" s="71"/>
      <c r="B247" s="68"/>
      <c r="C247" s="205" t="s">
        <v>262</v>
      </c>
      <c r="D247" s="206">
        <f t="shared" si="24"/>
        <v>23078.327512279997</v>
      </c>
      <c r="E247" s="207">
        <f t="shared" si="26"/>
        <v>7.5216353020380211</v>
      </c>
      <c r="F247" s="207">
        <f>((SUM(D$247:D247)/SUM(D$235:D235))-1)*100</f>
        <v>7.5216353020380211</v>
      </c>
      <c r="G247" s="207">
        <f t="shared" si="27"/>
        <v>5.2336800000000006</v>
      </c>
      <c r="H247" s="207">
        <f t="shared" si="28"/>
        <v>1.0599700000000001</v>
      </c>
      <c r="I247" s="206">
        <v>23078327.512279999</v>
      </c>
      <c r="J247" s="343" t="s">
        <v>3</v>
      </c>
      <c r="K247" s="20">
        <v>5.2336800000000003E-2</v>
      </c>
      <c r="L247" s="20">
        <v>1.05997E-2</v>
      </c>
    </row>
    <row r="248" spans="1:12" ht="11.25" customHeight="1">
      <c r="A248" s="71"/>
      <c r="B248" s="68"/>
      <c r="C248" s="205" t="s">
        <v>5</v>
      </c>
      <c r="D248" s="206">
        <f t="shared" si="24"/>
        <v>19959.317583792003</v>
      </c>
      <c r="E248" s="207">
        <f t="shared" si="26"/>
        <v>-4.0169855225002387</v>
      </c>
      <c r="F248" s="207">
        <f>((SUM(D$247:D248)/SUM(D$235:D236))-1)*100</f>
        <v>1.8436946180725666</v>
      </c>
      <c r="G248" s="207">
        <f t="shared" si="27"/>
        <v>1.90324</v>
      </c>
      <c r="H248" s="207">
        <f t="shared" si="28"/>
        <v>0.70134000000000007</v>
      </c>
      <c r="I248" s="206">
        <v>19959317.583792001</v>
      </c>
      <c r="J248" s="68" t="s">
        <v>5</v>
      </c>
      <c r="K248" s="20">
        <v>1.9032400000000001E-2</v>
      </c>
      <c r="L248" s="20">
        <v>7.0134000000000004E-3</v>
      </c>
    </row>
    <row r="249" spans="1:12" ht="11.25" customHeight="1">
      <c r="A249" s="71"/>
      <c r="B249" s="68"/>
      <c r="C249" s="205" t="s">
        <v>7</v>
      </c>
      <c r="D249" s="206">
        <f t="shared" si="24"/>
        <v>21086.734901833999</v>
      </c>
      <c r="E249" s="207">
        <f t="shared" si="26"/>
        <v>-1.5976712451604369</v>
      </c>
      <c r="F249" s="207">
        <f>((SUM(D$247:D249)/SUM(D$235:D237))-1)*100</f>
        <v>0.68577148275272837</v>
      </c>
      <c r="G249" s="207">
        <f t="shared" si="27"/>
        <v>-1.5430999999999999</v>
      </c>
      <c r="H249" s="207">
        <f t="shared" si="28"/>
        <v>0.40118000000000004</v>
      </c>
      <c r="I249" s="206">
        <v>21086734.901834</v>
      </c>
      <c r="J249" s="68" t="s">
        <v>7</v>
      </c>
      <c r="K249" s="20">
        <v>-1.5431E-2</v>
      </c>
      <c r="L249" s="20">
        <v>4.0118000000000003E-3</v>
      </c>
    </row>
    <row r="250" spans="1:12" ht="11.25" customHeight="1">
      <c r="A250" s="71"/>
      <c r="B250" s="68"/>
      <c r="C250" s="205" t="s">
        <v>9</v>
      </c>
      <c r="D250" s="206">
        <f t="shared" si="24"/>
        <v>18963.081304260002</v>
      </c>
      <c r="E250" s="207">
        <f t="shared" si="26"/>
        <v>-4.7195192384928752</v>
      </c>
      <c r="F250" s="207">
        <f>((SUM(D$247:D250)/SUM(D$235:D238))-1)*100</f>
        <v>-0.60120220189082696</v>
      </c>
      <c r="G250" s="207">
        <f t="shared" si="27"/>
        <v>-0.27168999999999999</v>
      </c>
      <c r="H250" s="207">
        <f t="shared" si="28"/>
        <v>0.17260999999999999</v>
      </c>
      <c r="I250" s="206">
        <v>18963081.304260001</v>
      </c>
      <c r="J250" s="68" t="s">
        <v>9</v>
      </c>
      <c r="K250" s="20">
        <v>-2.7169E-3</v>
      </c>
      <c r="L250" s="20">
        <v>1.7260999999999999E-3</v>
      </c>
    </row>
    <row r="251" spans="1:12" ht="11.25" customHeight="1">
      <c r="A251" s="71"/>
      <c r="B251" s="68"/>
      <c r="C251" s="205" t="s">
        <v>10</v>
      </c>
      <c r="D251" s="206">
        <f t="shared" si="24"/>
        <v>20204.909726176</v>
      </c>
      <c r="E251" s="207">
        <f t="shared" si="26"/>
        <v>2.6104510222872745</v>
      </c>
      <c r="F251" s="207">
        <f>((SUM(D$247:D251)/SUM(D$235:D239))-1)*100</f>
        <v>1.1111491336479595E-2</v>
      </c>
      <c r="G251" s="207">
        <f t="shared" si="27"/>
        <v>0.53876000000000002</v>
      </c>
      <c r="H251" s="207">
        <f t="shared" si="28"/>
        <v>0.23598</v>
      </c>
      <c r="I251" s="206">
        <v>20204909.726176001</v>
      </c>
      <c r="J251" s="68" t="s">
        <v>10</v>
      </c>
      <c r="K251" s="20">
        <v>5.3876000000000002E-3</v>
      </c>
      <c r="L251" s="20">
        <v>2.3598E-3</v>
      </c>
    </row>
    <row r="252" spans="1:12" ht="11.25" customHeight="1">
      <c r="A252" s="71"/>
      <c r="B252" s="68"/>
      <c r="C252" s="205" t="s">
        <v>12</v>
      </c>
      <c r="D252" s="206">
        <f t="shared" si="24"/>
        <v>21680.301562000001</v>
      </c>
      <c r="E252" s="207">
        <f t="shared" si="26"/>
        <v>7.2412363395091717</v>
      </c>
      <c r="F252" s="207">
        <f>((SUM(D$247:D252)/SUM(D$235:D240))-1)*100</f>
        <v>1.1946759349903635</v>
      </c>
      <c r="G252" s="207">
        <f t="shared" si="27"/>
        <v>4.4735100000000001</v>
      </c>
      <c r="H252" s="207">
        <f t="shared" si="28"/>
        <v>0.60917999999999994</v>
      </c>
      <c r="I252" s="206">
        <v>21680301.561999999</v>
      </c>
      <c r="J252" s="68" t="s">
        <v>12</v>
      </c>
      <c r="K252" s="20">
        <v>4.47351E-2</v>
      </c>
      <c r="L252" s="20">
        <v>6.0917999999999996E-3</v>
      </c>
    </row>
    <row r="253" spans="1:12" ht="11.25" customHeight="1">
      <c r="A253" s="71"/>
      <c r="B253" s="24">
        <v>2017</v>
      </c>
      <c r="C253" s="205" t="s">
        <v>13</v>
      </c>
      <c r="D253" s="206">
        <f t="shared" si="24"/>
        <v>22413.194793999999</v>
      </c>
      <c r="E253" s="207">
        <f t="shared" si="26"/>
        <v>0.95220050254913868</v>
      </c>
      <c r="F253" s="207">
        <f>((SUM(D$247:D253)/SUM(D$235:D241))-1)*100</f>
        <v>1.1577272539526007</v>
      </c>
      <c r="G253" s="207">
        <f t="shared" si="27"/>
        <v>1.1191</v>
      </c>
      <c r="H253" s="207">
        <f t="shared" si="28"/>
        <v>0.98043999999999998</v>
      </c>
      <c r="I253" s="206">
        <v>22413194.794</v>
      </c>
      <c r="J253" s="68" t="s">
        <v>13</v>
      </c>
      <c r="K253" s="20">
        <v>1.1191E-2</v>
      </c>
      <c r="L253" s="20">
        <v>9.8043999999999996E-3</v>
      </c>
    </row>
    <row r="254" spans="1:12" ht="11.25" customHeight="1">
      <c r="A254" s="71"/>
      <c r="B254" s="68"/>
      <c r="C254" s="205" t="s">
        <v>14</v>
      </c>
      <c r="D254" s="206">
        <f t="shared" si="24"/>
        <v>21769.084502999998</v>
      </c>
      <c r="E254" s="207">
        <f t="shared" si="26"/>
        <v>1.6033198467327647</v>
      </c>
      <c r="F254" s="207">
        <f>((SUM(D$247:D254)/SUM(D$235:D242))-1)*100</f>
        <v>1.2148527206291559</v>
      </c>
      <c r="G254" s="207">
        <f t="shared" si="27"/>
        <v>1.6815799999999999</v>
      </c>
      <c r="H254" s="207">
        <f t="shared" si="28"/>
        <v>1.0940399999999999</v>
      </c>
      <c r="I254" s="206">
        <v>21769084.502999999</v>
      </c>
      <c r="J254" s="68" t="s">
        <v>14</v>
      </c>
      <c r="K254" s="20">
        <v>1.6815799999999999E-2</v>
      </c>
      <c r="L254" s="20">
        <v>1.0940399999999999E-2</v>
      </c>
    </row>
    <row r="255" spans="1:12" ht="11.25" customHeight="1">
      <c r="A255" s="71"/>
      <c r="B255" s="68"/>
      <c r="C255" s="205" t="s">
        <v>16</v>
      </c>
      <c r="D255" s="206">
        <f t="shared" si="24"/>
        <v>20145.293416</v>
      </c>
      <c r="E255" s="207">
        <f t="shared" si="26"/>
        <v>-3.1860430365823644</v>
      </c>
      <c r="F255" s="207">
        <f>((SUM(D$247:D255)/SUM(D$235:D243))-1)*100</f>
        <v>0.72757795357056843</v>
      </c>
      <c r="G255" s="207">
        <f t="shared" si="27"/>
        <v>-1.6650999999999998</v>
      </c>
      <c r="H255" s="207">
        <f t="shared" si="28"/>
        <v>0.64807000000000003</v>
      </c>
      <c r="I255" s="206">
        <v>20145293.416000001</v>
      </c>
      <c r="J255" s="68" t="s">
        <v>16</v>
      </c>
      <c r="K255" s="20">
        <v>-1.6650999999999999E-2</v>
      </c>
      <c r="L255" s="20">
        <v>6.4806999999999998E-3</v>
      </c>
    </row>
    <row r="256" spans="1:12" ht="11.25" customHeight="1">
      <c r="A256" s="71"/>
      <c r="B256" s="68"/>
      <c r="C256" s="205" t="s">
        <v>18</v>
      </c>
      <c r="D256" s="206">
        <f t="shared" ref="D256:D269" si="29">+I256/1000</f>
        <v>20160.571298999999</v>
      </c>
      <c r="E256" s="207">
        <f t="shared" si="26"/>
        <v>1.7304374310118886</v>
      </c>
      <c r="F256" s="207">
        <f>((SUM(D$247:D256)/SUM(D$235:D244))-1)*100</f>
        <v>0.82324224803005386</v>
      </c>
      <c r="G256" s="207">
        <f t="shared" si="27"/>
        <v>0.34501000000000004</v>
      </c>
      <c r="H256" s="207">
        <f t="shared" si="28"/>
        <v>0.60013000000000005</v>
      </c>
      <c r="I256" s="206">
        <v>20160571.298999999</v>
      </c>
      <c r="J256" s="68" t="s">
        <v>18</v>
      </c>
      <c r="K256" s="20">
        <v>3.4501000000000002E-3</v>
      </c>
      <c r="L256" s="20">
        <v>6.0013000000000002E-3</v>
      </c>
    </row>
    <row r="257" spans="1:12" ht="11.25" customHeight="1">
      <c r="A257" s="71"/>
      <c r="B257" s="68"/>
      <c r="C257" s="205" t="s">
        <v>20</v>
      </c>
      <c r="D257" s="206">
        <f t="shared" si="29"/>
        <v>20893.499284000001</v>
      </c>
      <c r="E257" s="207">
        <f t="shared" si="26"/>
        <v>1.2829267500980457</v>
      </c>
      <c r="F257" s="207">
        <f>((SUM(D$247:D257)/SUM(D$235:D245))-1)*100</f>
        <v>0.86476421571950457</v>
      </c>
      <c r="G257" s="207">
        <f t="shared" si="27"/>
        <v>2.9906100000000002</v>
      </c>
      <c r="H257" s="207">
        <f t="shared" si="28"/>
        <v>0.75513000000000008</v>
      </c>
      <c r="I257" s="206">
        <v>20893499.284000002</v>
      </c>
      <c r="J257" s="68" t="s">
        <v>20</v>
      </c>
      <c r="K257" s="20">
        <v>2.9906100000000001E-2</v>
      </c>
      <c r="L257" s="20">
        <v>7.5513000000000004E-3</v>
      </c>
    </row>
    <row r="258" spans="1:12" ht="11.25" customHeight="1">
      <c r="A258" s="71"/>
      <c r="B258" s="68"/>
      <c r="C258" s="205" t="s">
        <v>22</v>
      </c>
      <c r="D258" s="206">
        <f t="shared" si="29"/>
        <v>22152.089802999999</v>
      </c>
      <c r="E258" s="207">
        <f t="shared" si="26"/>
        <v>3.9978964291051522</v>
      </c>
      <c r="F258" s="207">
        <f>((SUM(D$247:D258)/SUM(D$235:D246))-1)*100</f>
        <v>1.1320558128335323</v>
      </c>
      <c r="G258" s="207">
        <f t="shared" si="27"/>
        <v>5.3189200000000003</v>
      </c>
      <c r="H258" s="207">
        <f t="shared" si="28"/>
        <v>1.3721099999999999</v>
      </c>
      <c r="I258" s="206">
        <v>22152089.802999999</v>
      </c>
      <c r="J258" s="68" t="s">
        <v>22</v>
      </c>
      <c r="K258" s="20">
        <v>5.3189199999999999E-2</v>
      </c>
      <c r="L258" s="20">
        <v>1.37211E-2</v>
      </c>
    </row>
    <row r="259" spans="1:12" ht="11.25" customHeight="1">
      <c r="A259" s="71"/>
      <c r="B259" s="68"/>
      <c r="C259" s="205" t="s">
        <v>293</v>
      </c>
      <c r="D259" s="206">
        <f t="shared" si="29"/>
        <v>22595.726236999999</v>
      </c>
      <c r="E259" s="207">
        <f t="shared" si="26"/>
        <v>-2.0911449281721395</v>
      </c>
      <c r="F259" s="207">
        <f>((SUM(D$259:D259)/SUM(D$247:D247))-1)*100</f>
        <v>-2.0911449281721395</v>
      </c>
      <c r="G259" s="207">
        <f t="shared" si="27"/>
        <v>-1.982</v>
      </c>
      <c r="H259" s="207">
        <f t="shared" si="28"/>
        <v>0.73699999999999999</v>
      </c>
      <c r="I259" s="206">
        <v>22595726.237</v>
      </c>
      <c r="J259" s="343" t="s">
        <v>3</v>
      </c>
      <c r="K259" s="20">
        <v>-1.9820000000000001E-2</v>
      </c>
      <c r="L259" s="20">
        <v>7.3699999999999998E-3</v>
      </c>
    </row>
    <row r="260" spans="1:12" ht="11.25" customHeight="1">
      <c r="A260" s="71"/>
      <c r="B260" s="68"/>
      <c r="C260" s="205" t="s">
        <v>5</v>
      </c>
      <c r="D260" s="206">
        <f t="shared" si="29"/>
        <v>21274.776162999999</v>
      </c>
      <c r="E260" s="207">
        <f t="shared" si="26"/>
        <v>6.5906991743856835</v>
      </c>
      <c r="F260" s="207">
        <f>((SUM(D$259:D260)/SUM(D$247:D248))-1)*100</f>
        <v>1.9351832612328979</v>
      </c>
      <c r="G260" s="207">
        <f t="shared" si="27"/>
        <v>3.0419999999999998</v>
      </c>
      <c r="H260" s="207">
        <f t="shared" si="28"/>
        <v>1.131</v>
      </c>
      <c r="I260" s="206">
        <v>21274776.162999999</v>
      </c>
      <c r="J260" s="68" t="s">
        <v>5</v>
      </c>
      <c r="K260" s="20">
        <v>3.0419999999999999E-2</v>
      </c>
      <c r="L260" s="20">
        <v>1.1310000000000001E-2</v>
      </c>
    </row>
    <row r="261" spans="1:12" ht="11.25" customHeight="1">
      <c r="A261" s="71"/>
      <c r="B261" s="68"/>
      <c r="C261" s="205" t="s">
        <v>7</v>
      </c>
      <c r="D261" s="206">
        <f t="shared" si="29"/>
        <v>22075.624410999997</v>
      </c>
      <c r="E261" s="207">
        <f t="shared" si="26"/>
        <v>4.689628402735746</v>
      </c>
      <c r="F261" s="207">
        <f>((SUM(D$259:D261)/SUM(D$247:D249))-1)*100</f>
        <v>2.8409581709070597</v>
      </c>
      <c r="G261" s="207">
        <f t="shared" si="27"/>
        <v>5.1529999999999996</v>
      </c>
      <c r="H261" s="207">
        <f t="shared" si="28"/>
        <v>1.694</v>
      </c>
      <c r="I261" s="206">
        <v>22075624.410999998</v>
      </c>
      <c r="J261" s="68" t="s">
        <v>7</v>
      </c>
      <c r="K261" s="20">
        <v>5.1529999999999999E-2</v>
      </c>
      <c r="L261" s="20">
        <v>1.694E-2</v>
      </c>
    </row>
    <row r="262" spans="1:12" ht="11.25" customHeight="1">
      <c r="A262" s="71"/>
      <c r="B262" s="68"/>
      <c r="C262" s="205" t="s">
        <v>9</v>
      </c>
      <c r="D262" s="206">
        <f t="shared" si="29"/>
        <v>19925.867210815999</v>
      </c>
      <c r="E262" s="207">
        <f t="shared" si="26"/>
        <v>5.0771596193057045</v>
      </c>
      <c r="F262" s="207">
        <f>((SUM(D$259:D262)/SUM(D$247:D250))-1)*100</f>
        <v>3.351327235193069</v>
      </c>
      <c r="G262" s="207">
        <f t="shared" si="27"/>
        <v>1.714</v>
      </c>
      <c r="H262" s="207">
        <f t="shared" si="28"/>
        <v>1.8659999999999999</v>
      </c>
      <c r="I262" s="206">
        <v>19925867.210816</v>
      </c>
      <c r="J262" s="68" t="s">
        <v>9</v>
      </c>
      <c r="K262" s="20">
        <v>1.7139999999999999E-2</v>
      </c>
      <c r="L262" s="20">
        <v>1.866E-2</v>
      </c>
    </row>
    <row r="263" spans="1:12" ht="11.25" customHeight="1">
      <c r="A263" s="71"/>
      <c r="B263" s="68"/>
      <c r="C263" s="205" t="s">
        <v>10</v>
      </c>
      <c r="D263" s="206">
        <f t="shared" si="29"/>
        <v>20083.650125371001</v>
      </c>
      <c r="E263" s="207">
        <f t="shared" si="26"/>
        <v>-0.60014918377934157</v>
      </c>
      <c r="F263" s="207">
        <f>((SUM(D$259:D263)/SUM(D$247:D251))-1)*100</f>
        <v>2.5783831780899158</v>
      </c>
      <c r="G263" s="207">
        <f t="shared" si="27"/>
        <v>1.375</v>
      </c>
      <c r="H263" s="207">
        <f t="shared" si="28"/>
        <v>1.9339999999999999</v>
      </c>
      <c r="I263" s="206">
        <v>20083650.125371002</v>
      </c>
      <c r="J263" s="68" t="s">
        <v>10</v>
      </c>
      <c r="K263" s="20">
        <v>1.375E-2</v>
      </c>
      <c r="L263" s="20">
        <v>1.934E-2</v>
      </c>
    </row>
    <row r="264" spans="1:12" ht="11.25" customHeight="1">
      <c r="A264" s="71"/>
      <c r="B264" s="68"/>
      <c r="C264" s="205" t="s">
        <v>12</v>
      </c>
      <c r="D264" s="206">
        <f t="shared" si="29"/>
        <v>20336.407753127998</v>
      </c>
      <c r="E264" s="207">
        <f t="shared" si="26"/>
        <v>-6.1986859593664683</v>
      </c>
      <c r="F264" s="207">
        <f>((SUM(D$259:D264)/SUM(D$247:D252))-1)*100</f>
        <v>1.0557342518375146</v>
      </c>
      <c r="G264" s="207">
        <f t="shared" si="27"/>
        <v>-3.0339999999999998</v>
      </c>
      <c r="H264" s="207">
        <f t="shared" si="28"/>
        <v>1.319</v>
      </c>
      <c r="I264" s="206">
        <v>20336407.753128</v>
      </c>
      <c r="J264" s="68" t="s">
        <v>12</v>
      </c>
      <c r="K264" s="20">
        <v>-3.0339999999999999E-2</v>
      </c>
      <c r="L264" s="20">
        <v>1.319E-2</v>
      </c>
    </row>
    <row r="265" spans="1:12" ht="11.25" customHeight="1">
      <c r="A265" s="71"/>
      <c r="B265" s="24">
        <v>2018</v>
      </c>
      <c r="C265" s="205" t="s">
        <v>13</v>
      </c>
      <c r="D265" s="206">
        <f t="shared" si="29"/>
        <v>22180.933956064</v>
      </c>
      <c r="E265" s="207">
        <f t="shared" si="26"/>
        <v>-1.0362683235063619</v>
      </c>
      <c r="F265" s="207">
        <f>((SUM(D$259:D265)/SUM(D$247:D253))-1)*100</f>
        <v>0.73760021318873825</v>
      </c>
      <c r="G265" s="207">
        <f t="shared" si="27"/>
        <v>2.2000000000000002E-2</v>
      </c>
      <c r="H265" s="207">
        <f t="shared" si="28"/>
        <v>1.2229999999999999</v>
      </c>
      <c r="I265" s="206">
        <v>22180933.956064001</v>
      </c>
      <c r="J265" s="68" t="s">
        <v>13</v>
      </c>
      <c r="K265" s="20">
        <v>2.2000000000000001E-4</v>
      </c>
      <c r="L265" s="20">
        <v>1.223E-2</v>
      </c>
    </row>
    <row r="266" spans="1:12" ht="11.25" customHeight="1">
      <c r="A266" s="71"/>
      <c r="B266" s="68"/>
      <c r="C266" s="205" t="s">
        <v>14</v>
      </c>
      <c r="D266" s="206">
        <f t="shared" si="29"/>
        <v>21984.329555840002</v>
      </c>
      <c r="E266" s="207">
        <f t="shared" si="26"/>
        <v>0.98876483671299642</v>
      </c>
      <c r="F266" s="207">
        <f>((SUM(D$259:D266)/SUM(D$247:D254))-1)*100</f>
        <v>0.76992338110464242</v>
      </c>
      <c r="G266" s="207">
        <f t="shared" si="27"/>
        <v>1.748</v>
      </c>
      <c r="H266" s="207">
        <f t="shared" si="28"/>
        <v>1.234</v>
      </c>
      <c r="I266" s="206">
        <v>21984329.555840001</v>
      </c>
      <c r="J266" s="68" t="s">
        <v>14</v>
      </c>
      <c r="K266" s="20">
        <v>1.7479999999999999E-2</v>
      </c>
      <c r="L266" s="20">
        <v>1.234E-2</v>
      </c>
    </row>
    <row r="267" spans="1:12" ht="11.25" customHeight="1">
      <c r="A267" s="71"/>
      <c r="B267" s="68"/>
      <c r="C267" s="205" t="s">
        <v>16</v>
      </c>
      <c r="D267" s="206">
        <f t="shared" si="29"/>
        <v>20742.566139269999</v>
      </c>
      <c r="E267" s="207">
        <f t="shared" si="26"/>
        <v>2.9648251377447199</v>
      </c>
      <c r="F267" s="207">
        <f>((SUM(D$259:D267)/SUM(D$247:D255))-1)*100</f>
        <v>1.0035043774522912</v>
      </c>
      <c r="G267" s="207">
        <f t="shared" si="27"/>
        <v>3.0009999999999999</v>
      </c>
      <c r="H267" s="207">
        <f t="shared" si="28"/>
        <v>1.6060000000000001</v>
      </c>
      <c r="I267" s="206">
        <v>20742566.13927</v>
      </c>
      <c r="J267" s="68" t="s">
        <v>16</v>
      </c>
      <c r="K267" s="20">
        <v>3.0009999999999998E-2</v>
      </c>
      <c r="L267" s="20">
        <v>1.6060000000000001E-2</v>
      </c>
    </row>
    <row r="268" spans="1:12" ht="11.25" customHeight="1">
      <c r="A268" s="71"/>
      <c r="B268" s="68"/>
      <c r="C268" s="205" t="s">
        <v>18</v>
      </c>
      <c r="D268" s="206">
        <f t="shared" si="29"/>
        <v>20289.253281038</v>
      </c>
      <c r="E268" s="207">
        <f t="shared" si="26"/>
        <v>0.6382853944440825</v>
      </c>
      <c r="F268" s="207">
        <f>((SUM(D$259:D268)/SUM(D$247:D256))-1)*100</f>
        <v>0.96835210665471294</v>
      </c>
      <c r="G268" s="207">
        <f t="shared" si="27"/>
        <v>-2.1000000000000001E-2</v>
      </c>
      <c r="H268" s="207">
        <f t="shared" si="28"/>
        <v>1.5760000000000001</v>
      </c>
      <c r="I268" s="206">
        <v>20289253.281038001</v>
      </c>
      <c r="J268" s="68" t="s">
        <v>18</v>
      </c>
      <c r="K268" s="20">
        <v>-2.1000000000000001E-4</v>
      </c>
      <c r="L268" s="20">
        <v>1.576E-2</v>
      </c>
    </row>
    <row r="269" spans="1:12" ht="11.25" customHeight="1">
      <c r="A269" s="71"/>
      <c r="B269" s="68"/>
      <c r="C269" s="205" t="s">
        <v>20</v>
      </c>
      <c r="D269" s="206">
        <f t="shared" si="29"/>
        <v>20902.808771653999</v>
      </c>
      <c r="E269" s="207">
        <f t="shared" si="26"/>
        <v>4.4556862052913537E-2</v>
      </c>
      <c r="F269" s="207">
        <f>((SUM(D$259:D269)/SUM(D$247:D257))-1)*100</f>
        <v>0.88456242289132181</v>
      </c>
      <c r="G269" s="207">
        <f t="shared" si="27"/>
        <v>-0.73899999999999999</v>
      </c>
      <c r="H269" s="207">
        <f t="shared" si="28"/>
        <v>1.266</v>
      </c>
      <c r="I269" s="206">
        <v>20902808.771653999</v>
      </c>
      <c r="J269" s="68" t="s">
        <v>20</v>
      </c>
      <c r="K269" s="20">
        <v>-7.3899999999999999E-3</v>
      </c>
      <c r="L269" s="20">
        <v>1.2659999999999999E-2</v>
      </c>
    </row>
    <row r="270" spans="1:12" ht="11.25" customHeight="1">
      <c r="A270" s="71"/>
      <c r="B270" s="68"/>
      <c r="C270" s="205" t="s">
        <v>22</v>
      </c>
      <c r="D270" s="206">
        <f>+I270/1000</f>
        <v>21174.476467411998</v>
      </c>
      <c r="E270" s="207">
        <f>((D270/D258)-1)*100</f>
        <v>-4.4131878494624299</v>
      </c>
      <c r="F270" s="207">
        <f>((SUM(D$259:D270)/SUM(D$247:D258))-1)*100</f>
        <v>0.41979702628023308</v>
      </c>
      <c r="G270" s="207">
        <f t="shared" si="27"/>
        <v>-3.1850000000000005</v>
      </c>
      <c r="H270" s="207">
        <f t="shared" si="28"/>
        <v>0.52</v>
      </c>
      <c r="I270" s="206">
        <v>21174476.467411999</v>
      </c>
      <c r="J270" s="68" t="s">
        <v>22</v>
      </c>
      <c r="K270" s="20">
        <v>-3.1850000000000003E-2</v>
      </c>
      <c r="L270" s="20">
        <v>5.1999999999999998E-3</v>
      </c>
    </row>
    <row r="271" spans="1:12" ht="11.25" customHeight="1">
      <c r="A271" s="71"/>
      <c r="B271" s="68"/>
      <c r="C271" s="205" t="s">
        <v>324</v>
      </c>
      <c r="D271" s="206">
        <f t="shared" ref="D271:D294" si="30">+I271/1000</f>
        <v>23296.649045549999</v>
      </c>
      <c r="E271" s="207">
        <f>((D271/D259)-1)*100</f>
        <v>3.1020149615826664</v>
      </c>
      <c r="F271" s="207">
        <f>((SUM(D$271:D271)/SUM(D$259:D259))-1)*100</f>
        <v>3.1020149615826664</v>
      </c>
      <c r="G271" s="207">
        <f t="shared" si="27"/>
        <v>1.214</v>
      </c>
      <c r="H271" s="207">
        <f t="shared" si="28"/>
        <v>0.80800000000000005</v>
      </c>
      <c r="I271" s="206">
        <v>23296649.04555</v>
      </c>
      <c r="J271" s="68"/>
      <c r="K271" s="20">
        <v>1.214E-2</v>
      </c>
      <c r="L271" s="20">
        <v>8.0800000000000004E-3</v>
      </c>
    </row>
    <row r="272" spans="1:12" ht="11.25" customHeight="1">
      <c r="A272" s="71"/>
      <c r="B272" s="68"/>
      <c r="C272" s="205" t="s">
        <v>5</v>
      </c>
      <c r="D272" s="206">
        <f t="shared" si="30"/>
        <v>20154.629677354002</v>
      </c>
      <c r="E272" s="207">
        <f>((D272/D260)-1)*100</f>
        <v>-5.2651387589877423</v>
      </c>
      <c r="F272" s="207">
        <f>((SUM(D$271:D272)/SUM(D$259:D260))-1)*100</f>
        <v>-0.95559351765254208</v>
      </c>
      <c r="G272" s="207">
        <f t="shared" si="27"/>
        <v>-1.9890000000000001</v>
      </c>
      <c r="H272" s="207">
        <f t="shared" si="28"/>
        <v>0.41900000000000004</v>
      </c>
      <c r="I272" s="206">
        <v>20154629.677354001</v>
      </c>
      <c r="J272" s="68"/>
      <c r="K272" s="20">
        <v>-1.9890000000000001E-2</v>
      </c>
      <c r="L272" s="20">
        <v>4.1900000000000001E-3</v>
      </c>
    </row>
    <row r="273" spans="1:12" ht="11.25" customHeight="1">
      <c r="A273" s="71"/>
      <c r="B273" s="68"/>
      <c r="C273" s="205" t="s">
        <v>7</v>
      </c>
      <c r="D273" s="206">
        <f t="shared" si="30"/>
        <v>20726.895805251999</v>
      </c>
      <c r="E273" s="207">
        <f>((D273/D261)-1)*100</f>
        <v>-6.109583043440181</v>
      </c>
      <c r="F273" s="207">
        <f>((SUM(D$271:D273)/SUM(D$259:D261))-1)*100</f>
        <v>-2.6809038958586662</v>
      </c>
      <c r="G273" s="207">
        <f t="shared" si="27"/>
        <v>-4.4290000000000003</v>
      </c>
      <c r="H273" s="207">
        <f t="shared" si="28"/>
        <v>-0.38600000000000001</v>
      </c>
      <c r="I273" s="206">
        <v>20726895.805252001</v>
      </c>
      <c r="J273" s="68"/>
      <c r="K273" s="20">
        <v>-4.4290000000000003E-2</v>
      </c>
      <c r="L273" s="20">
        <v>-3.8600000000000001E-3</v>
      </c>
    </row>
    <row r="274" spans="1:12" ht="11.25" customHeight="1">
      <c r="A274" s="71"/>
      <c r="B274" s="68"/>
      <c r="C274" s="205" t="s">
        <v>9</v>
      </c>
      <c r="D274" s="206">
        <f t="shared" si="30"/>
        <v>19514.052023056</v>
      </c>
      <c r="E274" s="207">
        <f>((D274/D262)-1)*100</f>
        <v>-2.0667365861821163</v>
      </c>
      <c r="F274" s="207">
        <f>((SUM(D$271:D274)/SUM(D$259:D262))-1)*100</f>
        <v>-2.5383915855619055</v>
      </c>
      <c r="G274" s="207">
        <f t="shared" si="27"/>
        <v>-1.069</v>
      </c>
      <c r="H274" s="207">
        <f t="shared" si="28"/>
        <v>-0.61899999999999999</v>
      </c>
      <c r="I274" s="206">
        <v>19514052.023056</v>
      </c>
      <c r="J274" s="68"/>
      <c r="K274" s="20">
        <v>-1.069E-2</v>
      </c>
      <c r="L274" s="20">
        <v>-6.1900000000000002E-3</v>
      </c>
    </row>
    <row r="275" spans="1:12" ht="11.25" customHeight="1">
      <c r="A275" s="71"/>
      <c r="B275" s="68"/>
      <c r="C275" s="205" t="s">
        <v>10</v>
      </c>
      <c r="D275" s="206">
        <f t="shared" si="30"/>
        <v>19899.136009188001</v>
      </c>
      <c r="E275" s="207">
        <f t="shared" ref="E275:E281" si="31">((D275/D263)-1)*100</f>
        <v>-0.91872799531549365</v>
      </c>
      <c r="F275" s="207">
        <f>((SUM(D$271:D275)/SUM(D$259:D263))-1)*100</f>
        <v>-2.231388054705874</v>
      </c>
      <c r="G275" s="207">
        <f t="shared" si="27"/>
        <v>-2.5049999999999999</v>
      </c>
      <c r="H275" s="207">
        <f t="shared" si="28"/>
        <v>-0.92999999999999994</v>
      </c>
      <c r="I275" s="206">
        <v>19899136.009188</v>
      </c>
      <c r="J275" s="68"/>
      <c r="K275" s="20">
        <v>-2.5049999999999999E-2</v>
      </c>
      <c r="L275" s="20">
        <v>-9.2999999999999992E-3</v>
      </c>
    </row>
    <row r="276" spans="1:12" ht="11.25" customHeight="1">
      <c r="A276" s="71"/>
      <c r="B276" s="68"/>
      <c r="C276" s="205" t="s">
        <v>12</v>
      </c>
      <c r="D276" s="206">
        <f t="shared" si="30"/>
        <v>19970.835457706002</v>
      </c>
      <c r="E276" s="207">
        <f t="shared" si="31"/>
        <v>-1.7976247322527561</v>
      </c>
      <c r="F276" s="207">
        <f>((SUM(D$271:D276)/SUM(D$259:D264))-1)*100</f>
        <v>-2.1615405254193809</v>
      </c>
      <c r="G276" s="207">
        <f t="shared" si="27"/>
        <v>-2.5369999999999999</v>
      </c>
      <c r="H276" s="207">
        <f t="shared" si="28"/>
        <v>-0.88900000000000001</v>
      </c>
      <c r="I276" s="206">
        <v>19970835.457706001</v>
      </c>
      <c r="J276" s="68"/>
      <c r="K276" s="20">
        <v>-2.537E-2</v>
      </c>
      <c r="L276" s="20">
        <v>-8.8900000000000003E-3</v>
      </c>
    </row>
    <row r="277" spans="1:12" ht="11.25" customHeight="1">
      <c r="A277" s="71"/>
      <c r="B277" s="24">
        <v>2019</v>
      </c>
      <c r="C277" s="205" t="s">
        <v>13</v>
      </c>
      <c r="D277" s="206">
        <f t="shared" si="30"/>
        <v>22701.204090208001</v>
      </c>
      <c r="E277" s="207">
        <f t="shared" si="31"/>
        <v>2.3455736136925198</v>
      </c>
      <c r="F277" s="207">
        <f>((SUM(D$271:D277)/SUM(D$259:D265))-1)*100</f>
        <v>-1.4882059085161603</v>
      </c>
      <c r="G277" s="207">
        <f t="shared" si="27"/>
        <v>-2.927</v>
      </c>
      <c r="H277" s="207">
        <f t="shared" si="28"/>
        <v>-1.1480000000000001</v>
      </c>
      <c r="I277" s="206">
        <v>22701204.090208001</v>
      </c>
      <c r="J277" s="68"/>
      <c r="K277" s="20">
        <v>-2.9270000000000001E-2</v>
      </c>
      <c r="L277" s="20">
        <v>-1.1480000000000001E-2</v>
      </c>
    </row>
    <row r="278" spans="1:12" ht="11.25" customHeight="1">
      <c r="A278" s="71"/>
      <c r="B278" s="68"/>
      <c r="C278" s="205" t="s">
        <v>14</v>
      </c>
      <c r="D278" s="206">
        <f t="shared" si="30"/>
        <v>21177.253561983998</v>
      </c>
      <c r="E278" s="207">
        <f t="shared" si="31"/>
        <v>-3.6711421733650718</v>
      </c>
      <c r="F278" s="207">
        <f>((SUM(D$271:D278)/SUM(D$259:D266))-1)*100</f>
        <v>-1.7697449561644096</v>
      </c>
      <c r="G278" s="207">
        <f t="shared" si="27"/>
        <v>-7.9780000000000006</v>
      </c>
      <c r="H278" s="207">
        <f t="shared" si="28"/>
        <v>-2.012</v>
      </c>
      <c r="I278" s="206">
        <v>21177253.561983999</v>
      </c>
      <c r="J278" s="68"/>
      <c r="K278" s="20">
        <v>-7.9780000000000004E-2</v>
      </c>
      <c r="L278" s="20">
        <v>-2.0119999999999999E-2</v>
      </c>
    </row>
    <row r="279" spans="1:12" ht="11.25" customHeight="1">
      <c r="A279" s="71"/>
      <c r="B279" s="68"/>
      <c r="C279" s="205" t="s">
        <v>16</v>
      </c>
      <c r="D279" s="206">
        <f t="shared" si="30"/>
        <v>19936.18443252</v>
      </c>
      <c r="E279" s="207">
        <f t="shared" si="31"/>
        <v>-3.8875696542837623</v>
      </c>
      <c r="F279" s="207">
        <f>((SUM(D$271:D279)/SUM(D$259:D267))-1)*100</f>
        <v>-1.9994999043142503</v>
      </c>
      <c r="G279" s="207">
        <f t="shared" si="27"/>
        <v>-4.8689999999999998</v>
      </c>
      <c r="H279" s="207">
        <f t="shared" si="28"/>
        <v>-2.6339999999999999</v>
      </c>
      <c r="I279" s="206">
        <v>19936184.432519998</v>
      </c>
      <c r="J279" s="68"/>
      <c r="K279" s="20">
        <v>-4.8689999999999997E-2</v>
      </c>
      <c r="L279" s="20">
        <v>-2.6339999999999999E-2</v>
      </c>
    </row>
    <row r="280" spans="1:12" ht="11.25" customHeight="1">
      <c r="A280" s="71"/>
      <c r="B280" s="68"/>
      <c r="C280" s="205" t="s">
        <v>18</v>
      </c>
      <c r="D280" s="206">
        <f t="shared" si="30"/>
        <v>20155.46354927</v>
      </c>
      <c r="E280" s="207">
        <f t="shared" si="31"/>
        <v>-0.6594118073977473</v>
      </c>
      <c r="F280" s="207">
        <f>((SUM(D$271:D280)/SUM(D$259:D268))-1)*100</f>
        <v>-1.8709382794403595</v>
      </c>
      <c r="G280" s="207">
        <f t="shared" si="27"/>
        <v>-1.9300000000000002</v>
      </c>
      <c r="H280" s="207">
        <f t="shared" si="28"/>
        <v>-2.7879999999999998</v>
      </c>
      <c r="I280" s="206">
        <v>20155463.54927</v>
      </c>
      <c r="J280" s="68"/>
      <c r="K280" s="20">
        <v>-1.9300000000000001E-2</v>
      </c>
      <c r="L280" s="20">
        <v>-2.7879999999999999E-2</v>
      </c>
    </row>
    <row r="281" spans="1:12" ht="11.25" customHeight="1">
      <c r="A281" s="71"/>
      <c r="B281" s="68"/>
      <c r="C281" s="205" t="s">
        <v>20</v>
      </c>
      <c r="D281" s="206">
        <f t="shared" si="30"/>
        <v>20817.226544470002</v>
      </c>
      <c r="E281" s="207">
        <f t="shared" si="31"/>
        <v>-0.40942931698276785</v>
      </c>
      <c r="F281" s="207">
        <f>((SUM(D$271:D281)/SUM(D$259:D269))-1)*100</f>
        <v>-1.7394808722406396</v>
      </c>
      <c r="G281" s="207">
        <f t="shared" si="27"/>
        <v>-1.2919999999999998</v>
      </c>
      <c r="H281" s="207">
        <f t="shared" si="28"/>
        <v>-2.8320000000000003</v>
      </c>
      <c r="I281" s="206">
        <v>20817226.544470001</v>
      </c>
      <c r="J281" s="68"/>
      <c r="K281" s="20">
        <v>-1.2919999999999999E-2</v>
      </c>
      <c r="L281" s="20">
        <v>-2.8320000000000001E-2</v>
      </c>
    </row>
    <row r="282" spans="1:12" ht="11.25" customHeight="1">
      <c r="A282" s="71"/>
      <c r="B282" s="68"/>
      <c r="C282" s="205" t="s">
        <v>22</v>
      </c>
      <c r="D282" s="206">
        <f t="shared" si="30"/>
        <v>20907.164036049999</v>
      </c>
      <c r="E282" s="207">
        <f>((D282/D270)-1)*100</f>
        <v>-1.262427582440584</v>
      </c>
      <c r="F282" s="207">
        <f>((SUM(D$271:D282)/SUM(D$259:D270))-1)*100</f>
        <v>-1.6996437610974469</v>
      </c>
      <c r="G282" s="207">
        <f t="shared" si="27"/>
        <v>-1.3820000000000001</v>
      </c>
      <c r="H282" s="207">
        <f t="shared" si="28"/>
        <v>-2.6720000000000002</v>
      </c>
      <c r="I282" s="206">
        <v>20907164.036049999</v>
      </c>
      <c r="J282" s="68"/>
      <c r="K282" s="20">
        <v>-1.3820000000000001E-2</v>
      </c>
      <c r="L282" s="20">
        <v>-2.6720000000000001E-2</v>
      </c>
    </row>
    <row r="283" spans="1:12" ht="11.25" customHeight="1">
      <c r="A283" s="71"/>
      <c r="B283" s="68"/>
      <c r="C283" s="205" t="s">
        <v>337</v>
      </c>
      <c r="D283" s="206">
        <f t="shared" si="30"/>
        <v>22577.217376982</v>
      </c>
      <c r="E283" s="207">
        <f>((D283/D271)-1)*100</f>
        <v>-3.0881336932249481</v>
      </c>
      <c r="F283" s="207">
        <f>((SUM(D$283:D283)/SUM(D$271:D271))-1)*100</f>
        <v>-3.0881336932249481</v>
      </c>
      <c r="G283" s="207">
        <f t="shared" ref="G283:G294" si="32">K283*100</f>
        <v>-1.796</v>
      </c>
      <c r="H283" s="207">
        <f t="shared" ref="H283:H294" si="33">L283*100</f>
        <v>-2.9250000000000003</v>
      </c>
      <c r="I283" s="206">
        <v>22577217.376982</v>
      </c>
      <c r="J283" s="68"/>
      <c r="K283" s="20">
        <v>-1.796E-2</v>
      </c>
      <c r="L283" s="20">
        <v>-2.9250000000000002E-2</v>
      </c>
    </row>
    <row r="284" spans="1:12" ht="11.25" customHeight="1">
      <c r="A284" s="71"/>
      <c r="B284" s="68"/>
      <c r="C284" s="205" t="s">
        <v>5</v>
      </c>
      <c r="D284" s="206">
        <f t="shared" si="30"/>
        <v>19840.085661851997</v>
      </c>
      <c r="E284" s="207">
        <f>((D284/D272)-1)*100</f>
        <v>-1.5606539070049497</v>
      </c>
      <c r="F284" s="207">
        <f>((SUM(D$283:D284)/SUM(D$271:D272))-1)*100</f>
        <v>-2.3796208407670383</v>
      </c>
      <c r="G284" s="207">
        <f t="shared" si="32"/>
        <v>3.4999999999999996E-2</v>
      </c>
      <c r="H284" s="207">
        <f t="shared" si="33"/>
        <v>-2.7730000000000001</v>
      </c>
      <c r="I284" s="206">
        <v>19840085.661851998</v>
      </c>
      <c r="J284" s="68"/>
      <c r="K284" s="20">
        <v>3.5E-4</v>
      </c>
      <c r="L284" s="20">
        <v>-2.7730000000000001E-2</v>
      </c>
    </row>
    <row r="285" spans="1:12" ht="11.25" customHeight="1">
      <c r="A285" s="71"/>
      <c r="B285" s="68"/>
      <c r="C285" s="205" t="s">
        <v>7</v>
      </c>
      <c r="D285" s="206">
        <f t="shared" si="30"/>
        <v>19808.362302358</v>
      </c>
      <c r="E285" s="207">
        <f>((D285/D273)-1)*100</f>
        <v>-4.4316018738380087</v>
      </c>
      <c r="F285" s="207">
        <f>((SUM(D$283:D285)/SUM(D$271:D273))-1)*100</f>
        <v>-3.0423258394602692</v>
      </c>
      <c r="G285" s="207">
        <f t="shared" si="32"/>
        <v>-6.1379999999999999</v>
      </c>
      <c r="H285" s="207">
        <f t="shared" si="33"/>
        <v>-2.91</v>
      </c>
      <c r="I285" s="206">
        <v>19808362.302358001</v>
      </c>
      <c r="J285" s="68"/>
      <c r="K285" s="20">
        <v>-6.1379999999999997E-2</v>
      </c>
      <c r="L285" s="20">
        <v>-2.9100000000000001E-2</v>
      </c>
    </row>
    <row r="286" spans="1:12" ht="11.25" customHeight="1">
      <c r="A286" s="71"/>
      <c r="B286" s="68"/>
      <c r="C286" s="205" t="s">
        <v>9</v>
      </c>
      <c r="D286" s="206">
        <f t="shared" si="30"/>
        <v>16160.449329383999</v>
      </c>
      <c r="E286" s="207">
        <f>((D286/D274)-1)*100</f>
        <v>-17.185578319201433</v>
      </c>
      <c r="F286" s="207">
        <f>((SUM(D$283:D286)/SUM(D$271:D274))-1)*100</f>
        <v>-6.3400295335542705</v>
      </c>
      <c r="G286" s="207">
        <f t="shared" si="32"/>
        <v>-16.717000000000002</v>
      </c>
      <c r="H286" s="207">
        <f t="shared" si="33"/>
        <v>-4.1610000000000005</v>
      </c>
      <c r="I286" s="206">
        <v>16160449.329383999</v>
      </c>
      <c r="J286" s="68"/>
      <c r="K286" s="20">
        <v>-0.16717000000000001</v>
      </c>
      <c r="L286" s="20">
        <v>-4.1610000000000001E-2</v>
      </c>
    </row>
    <row r="287" spans="1:12" ht="11.25" customHeight="1">
      <c r="A287" s="71"/>
      <c r="B287" s="68"/>
      <c r="C287" s="205" t="s">
        <v>10</v>
      </c>
      <c r="D287" s="206">
        <f t="shared" si="30"/>
        <v>17368.389882902997</v>
      </c>
      <c r="E287" s="207">
        <f t="shared" ref="E287:E293" si="34">((D287/D275)-1)*100</f>
        <v>-12.717869384462155</v>
      </c>
      <c r="F287" s="207">
        <f>((SUM(D$283:D287)/SUM(D$271:D275))-1)*100</f>
        <v>-7.5651654860236395</v>
      </c>
      <c r="G287" s="207">
        <f t="shared" si="32"/>
        <v>-13.099</v>
      </c>
      <c r="H287" s="207">
        <f t="shared" si="33"/>
        <v>-5.0190000000000001</v>
      </c>
      <c r="I287" s="206">
        <v>17368389.882902998</v>
      </c>
      <c r="J287" s="68"/>
      <c r="K287" s="20">
        <v>-0.13099</v>
      </c>
      <c r="L287" s="20">
        <v>-5.0189999999999999E-2</v>
      </c>
    </row>
    <row r="288" spans="1:12" ht="11.25" customHeight="1">
      <c r="A288" s="71"/>
      <c r="B288" s="24"/>
      <c r="C288" s="205" t="s">
        <v>12</v>
      </c>
      <c r="D288" s="206">
        <f t="shared" si="30"/>
        <v>18354.280841046002</v>
      </c>
      <c r="E288" s="207">
        <f t="shared" si="34"/>
        <v>-8.0945768146932107</v>
      </c>
      <c r="F288" s="207">
        <f>((SUM(D$283:D288)/SUM(D$271:D276))-1)*100</f>
        <v>-7.6507319999242434</v>
      </c>
      <c r="G288" s="207">
        <f t="shared" si="32"/>
        <v>-8.2680000000000007</v>
      </c>
      <c r="H288" s="207">
        <f t="shared" si="33"/>
        <v>-5.4739999999999993</v>
      </c>
      <c r="I288" s="206">
        <v>18354280.841046002</v>
      </c>
      <c r="J288" s="68"/>
      <c r="K288" s="20">
        <v>-8.2680000000000003E-2</v>
      </c>
      <c r="L288" s="20">
        <v>-5.4739999999999997E-2</v>
      </c>
    </row>
    <row r="289" spans="1:12" ht="11.25" customHeight="1">
      <c r="A289" s="71"/>
      <c r="B289" s="24">
        <v>2020</v>
      </c>
      <c r="C289" s="205" t="s">
        <v>13</v>
      </c>
      <c r="D289" s="206">
        <f t="shared" si="30"/>
        <v>21944.759355193997</v>
      </c>
      <c r="E289" s="207">
        <f t="shared" si="34"/>
        <v>-3.3321789100177801</v>
      </c>
      <c r="F289" s="207">
        <f>((SUM(D$283:D289)/SUM(D$271:D277))-1)*100</f>
        <v>-6.9804593708507889</v>
      </c>
      <c r="G289" s="207">
        <f t="shared" si="32"/>
        <v>-4.335</v>
      </c>
      <c r="H289" s="207">
        <f t="shared" si="33"/>
        <v>-5.5990000000000002</v>
      </c>
      <c r="I289" s="206">
        <v>21944759.355193999</v>
      </c>
      <c r="J289" s="68"/>
      <c r="K289" s="20">
        <v>-4.335E-2</v>
      </c>
      <c r="L289" s="20">
        <v>-5.5989999999999998E-2</v>
      </c>
    </row>
    <row r="290" spans="1:12" ht="11.25" customHeight="1">
      <c r="A290" s="71"/>
      <c r="B290" s="68"/>
      <c r="C290" s="205" t="s">
        <v>14</v>
      </c>
      <c r="D290" s="206">
        <f t="shared" si="30"/>
        <v>20740.560149404002</v>
      </c>
      <c r="E290" s="207">
        <f t="shared" si="34"/>
        <v>-2.0620870940692648</v>
      </c>
      <c r="F290" s="207">
        <f>((SUM(D$283:D290)/SUM(D$271:D278))-1)*100</f>
        <v>-6.3584024611912255</v>
      </c>
      <c r="G290" s="207">
        <f t="shared" si="32"/>
        <v>-2.9350000000000001</v>
      </c>
      <c r="H290" s="207">
        <f t="shared" si="33"/>
        <v>-5.1589999999999998</v>
      </c>
      <c r="I290" s="206">
        <v>20740560.149404</v>
      </c>
      <c r="J290" s="68"/>
      <c r="K290" s="20">
        <v>-2.9350000000000001E-2</v>
      </c>
      <c r="L290" s="20">
        <v>-5.1589999999999997E-2</v>
      </c>
    </row>
    <row r="291" spans="1:12" ht="11.25" customHeight="1">
      <c r="A291" s="71"/>
      <c r="B291" s="68"/>
      <c r="C291" s="205" t="s">
        <v>16</v>
      </c>
      <c r="D291" s="206">
        <f t="shared" si="30"/>
        <v>19375.491099671999</v>
      </c>
      <c r="E291" s="207">
        <f t="shared" si="34"/>
        <v>-2.8124405386890095</v>
      </c>
      <c r="F291" s="207">
        <f>((SUM(D$283:D291)/SUM(D$271:D279))-1)*100</f>
        <v>-5.98112557446977</v>
      </c>
      <c r="G291" s="207">
        <f t="shared" si="32"/>
        <v>-4.0979999999999999</v>
      </c>
      <c r="H291" s="207">
        <f t="shared" si="33"/>
        <v>-5.0979999999999999</v>
      </c>
      <c r="I291" s="206">
        <v>19375491.099672001</v>
      </c>
      <c r="J291" s="68"/>
      <c r="K291" s="20">
        <v>-4.0980000000000003E-2</v>
      </c>
      <c r="L291" s="20">
        <v>-5.0979999999999998E-2</v>
      </c>
    </row>
    <row r="292" spans="1:12" ht="11.25" customHeight="1">
      <c r="A292" s="71"/>
      <c r="B292" s="68"/>
      <c r="C292" s="205" t="s">
        <v>18</v>
      </c>
      <c r="D292" s="206">
        <f t="shared" si="30"/>
        <v>19599.735349332001</v>
      </c>
      <c r="E292" s="207">
        <f t="shared" si="34"/>
        <v>-2.7572087269514878</v>
      </c>
      <c r="F292" s="207">
        <f>((SUM(D$283:D292)/SUM(D$271:D280))-1)*100</f>
        <v>-5.668019916398503</v>
      </c>
      <c r="G292" s="207">
        <f t="shared" si="32"/>
        <v>-0.64599999999999991</v>
      </c>
      <c r="H292" s="207">
        <f t="shared" si="33"/>
        <v>-5</v>
      </c>
      <c r="I292" s="206">
        <v>19599735.349332001</v>
      </c>
      <c r="J292" s="68"/>
      <c r="K292" s="20">
        <v>-6.4599999999999996E-3</v>
      </c>
      <c r="L292" s="20">
        <v>-0.05</v>
      </c>
    </row>
    <row r="293" spans="1:12" ht="11.25" customHeight="1">
      <c r="A293" s="71"/>
      <c r="B293" s="68"/>
      <c r="C293" s="205" t="s">
        <v>20</v>
      </c>
      <c r="D293" s="206">
        <f t="shared" si="30"/>
        <v>19640.472718157998</v>
      </c>
      <c r="E293" s="207">
        <f t="shared" si="34"/>
        <v>-5.6527886834406571</v>
      </c>
      <c r="F293" s="207">
        <f>((SUM(D$283:D293)/SUM(D$271:D281))-1)*100</f>
        <v>-5.6666313782799289</v>
      </c>
      <c r="G293" s="207">
        <f t="shared" si="32"/>
        <v>-3.3369999999999997</v>
      </c>
      <c r="H293" s="207">
        <f t="shared" si="33"/>
        <v>-5.1710000000000003</v>
      </c>
      <c r="I293" s="206">
        <v>19640472.718157999</v>
      </c>
      <c r="J293" s="68"/>
      <c r="K293" s="20">
        <v>-3.3369999999999997E-2</v>
      </c>
      <c r="L293" s="20">
        <v>-5.1709999999999999E-2</v>
      </c>
    </row>
    <row r="294" spans="1:12" ht="11.25" customHeight="1">
      <c r="A294" s="71"/>
      <c r="B294" s="68"/>
      <c r="C294" s="205" t="s">
        <v>22</v>
      </c>
      <c r="D294" s="206">
        <f t="shared" si="30"/>
        <v>21286.840357445999</v>
      </c>
      <c r="E294" s="207">
        <f>((D294/D282)-1)*100</f>
        <v>1.8160106303338308</v>
      </c>
      <c r="F294" s="207">
        <f>((SUM(D$283:D294)/SUM(D$271:D282))-1)*100</f>
        <v>-5.0390020005464109</v>
      </c>
      <c r="G294" s="207">
        <f t="shared" si="32"/>
        <v>0.5</v>
      </c>
      <c r="H294" s="207">
        <f t="shared" si="33"/>
        <v>-5.0090000000000003</v>
      </c>
      <c r="I294" s="206">
        <v>21286840.357446</v>
      </c>
      <c r="J294" s="68"/>
      <c r="K294" s="20">
        <v>5.0000000000000001E-3</v>
      </c>
      <c r="L294" s="20">
        <v>-5.0090000000000003E-2</v>
      </c>
    </row>
    <row r="295" spans="1:12" ht="11.25" customHeight="1">
      <c r="A295" s="71"/>
      <c r="B295" s="68"/>
      <c r="C295" s="208"/>
      <c r="D295" s="209"/>
      <c r="E295" s="210"/>
      <c r="F295" s="210"/>
      <c r="G295" s="210"/>
      <c r="H295" s="210"/>
      <c r="I295" s="210"/>
      <c r="J295" s="68"/>
    </row>
    <row r="297" spans="1:12">
      <c r="C297" s="31" t="s">
        <v>53</v>
      </c>
    </row>
    <row r="298" spans="1:12" ht="12.75">
      <c r="C298" s="173"/>
      <c r="D298" s="211"/>
      <c r="E298" s="212"/>
      <c r="F298" s="213" t="s">
        <v>31</v>
      </c>
      <c r="L298"/>
    </row>
    <row r="299" spans="1:12" ht="12.75">
      <c r="C299" s="214">
        <v>2001</v>
      </c>
      <c r="D299" s="215" t="s">
        <v>82</v>
      </c>
      <c r="E299" s="215" t="s">
        <v>54</v>
      </c>
      <c r="F299" s="206">
        <v>35490</v>
      </c>
      <c r="L299"/>
    </row>
    <row r="300" spans="1:12">
      <c r="C300" s="205">
        <v>2002</v>
      </c>
      <c r="D300" s="215" t="s">
        <v>83</v>
      </c>
      <c r="E300" s="215" t="s">
        <v>55</v>
      </c>
      <c r="F300" s="206">
        <v>34560</v>
      </c>
      <c r="L300" s="85"/>
    </row>
    <row r="301" spans="1:12">
      <c r="C301" s="205">
        <v>2003</v>
      </c>
      <c r="D301" s="215" t="s">
        <v>81</v>
      </c>
      <c r="E301" s="215" t="s">
        <v>56</v>
      </c>
      <c r="F301" s="206">
        <v>37600</v>
      </c>
      <c r="L301" s="85"/>
    </row>
    <row r="302" spans="1:12">
      <c r="C302" s="205">
        <v>2004</v>
      </c>
      <c r="D302" s="215" t="s">
        <v>80</v>
      </c>
      <c r="E302" s="215" t="s">
        <v>62</v>
      </c>
      <c r="F302" s="206">
        <v>38210</v>
      </c>
      <c r="L302" s="85"/>
    </row>
    <row r="303" spans="1:12" ht="12.75">
      <c r="C303" s="205">
        <v>2005</v>
      </c>
      <c r="D303" s="215" t="s">
        <v>84</v>
      </c>
      <c r="E303" s="215" t="s">
        <v>57</v>
      </c>
      <c r="F303" s="206">
        <v>43708</v>
      </c>
      <c r="L303"/>
    </row>
    <row r="304" spans="1:12" ht="12.75">
      <c r="C304" s="205">
        <v>2006</v>
      </c>
      <c r="D304" s="215" t="s">
        <v>72</v>
      </c>
      <c r="E304" s="215" t="s">
        <v>58</v>
      </c>
      <c r="F304" s="206">
        <v>42429.859400000001</v>
      </c>
      <c r="L304"/>
    </row>
    <row r="305" spans="3:17" ht="12.75">
      <c r="C305" s="205">
        <v>2007</v>
      </c>
      <c r="D305" s="215" t="s">
        <v>73</v>
      </c>
      <c r="E305" s="215" t="s">
        <v>63</v>
      </c>
      <c r="F305" s="206">
        <v>45450</v>
      </c>
      <c r="G305" s="45"/>
      <c r="L305"/>
    </row>
    <row r="306" spans="3:17" ht="12.75">
      <c r="C306" s="205">
        <v>2008</v>
      </c>
      <c r="D306" s="215" t="s">
        <v>74</v>
      </c>
      <c r="E306" s="215" t="s">
        <v>59</v>
      </c>
      <c r="F306" s="206">
        <v>43252</v>
      </c>
      <c r="G306" s="45"/>
      <c r="L306"/>
    </row>
    <row r="307" spans="3:17" ht="12.75">
      <c r="C307" s="205">
        <v>2009</v>
      </c>
      <c r="D307" s="215" t="s">
        <v>75</v>
      </c>
      <c r="E307" s="215" t="s">
        <v>61</v>
      </c>
      <c r="F307" s="206">
        <v>44495.910199999998</v>
      </c>
      <c r="G307" s="45"/>
      <c r="L307"/>
    </row>
    <row r="308" spans="3:17" ht="12.75">
      <c r="C308" s="205">
        <v>2010</v>
      </c>
      <c r="D308" s="215" t="s">
        <v>76</v>
      </c>
      <c r="E308" s="215" t="s">
        <v>60</v>
      </c>
      <c r="F308" s="206">
        <v>44486</v>
      </c>
      <c r="G308" s="45"/>
      <c r="L308"/>
    </row>
    <row r="309" spans="3:17" ht="12.75">
      <c r="C309" s="205">
        <v>2011</v>
      </c>
      <c r="D309" s="215" t="s">
        <v>77</v>
      </c>
      <c r="E309" s="215" t="s">
        <v>71</v>
      </c>
      <c r="F309" s="206">
        <v>43969</v>
      </c>
      <c r="G309" s="45"/>
      <c r="L309"/>
    </row>
    <row r="310" spans="3:17" ht="12.75">
      <c r="C310" s="205">
        <v>2012</v>
      </c>
      <c r="D310" s="215" t="s">
        <v>78</v>
      </c>
      <c r="E310" s="215" t="s">
        <v>79</v>
      </c>
      <c r="F310" s="206">
        <v>43527</v>
      </c>
      <c r="G310" s="45"/>
      <c r="L310"/>
    </row>
    <row r="311" spans="3:17" ht="12.75">
      <c r="C311" s="205">
        <v>2013</v>
      </c>
      <c r="D311" s="215" t="s">
        <v>89</v>
      </c>
      <c r="E311" s="215" t="s">
        <v>88</v>
      </c>
      <c r="F311" s="206">
        <v>40277</v>
      </c>
      <c r="G311" s="45"/>
      <c r="L311"/>
    </row>
    <row r="312" spans="3:17" ht="12.75">
      <c r="C312" s="205">
        <v>2014</v>
      </c>
      <c r="D312" s="215" t="s">
        <v>97</v>
      </c>
      <c r="E312" s="215" t="s">
        <v>98</v>
      </c>
      <c r="F312" s="206">
        <v>38948</v>
      </c>
      <c r="G312" s="45"/>
      <c r="L312"/>
      <c r="M312"/>
      <c r="N312"/>
      <c r="O312"/>
      <c r="P312"/>
      <c r="Q312"/>
    </row>
    <row r="313" spans="3:17" ht="12.75">
      <c r="C313" s="205">
        <v>2015</v>
      </c>
      <c r="D313" s="215" t="s">
        <v>184</v>
      </c>
      <c r="E313" s="215" t="s">
        <v>185</v>
      </c>
      <c r="F313" s="206">
        <v>40726</v>
      </c>
      <c r="G313" s="45"/>
      <c r="L313"/>
      <c r="M313"/>
      <c r="N313"/>
      <c r="O313"/>
      <c r="P313"/>
      <c r="Q313"/>
    </row>
    <row r="314" spans="3:17" ht="12.75">
      <c r="C314" s="205">
        <v>2016</v>
      </c>
      <c r="D314" s="310" t="s">
        <v>308</v>
      </c>
      <c r="E314" s="311" t="s">
        <v>249</v>
      </c>
      <c r="F314" s="206">
        <v>40489</v>
      </c>
      <c r="G314" s="45"/>
      <c r="L314"/>
      <c r="M314"/>
      <c r="N314"/>
      <c r="O314"/>
      <c r="P314"/>
      <c r="Q314"/>
    </row>
    <row r="315" spans="3:17" ht="12.75">
      <c r="C315" s="205">
        <v>2017</v>
      </c>
      <c r="D315" s="310" t="s">
        <v>310</v>
      </c>
      <c r="E315" s="311" t="s">
        <v>272</v>
      </c>
      <c r="F315" s="206">
        <v>41381</v>
      </c>
      <c r="G315" s="45"/>
      <c r="L315"/>
      <c r="M315"/>
      <c r="N315"/>
      <c r="O315"/>
      <c r="P315"/>
      <c r="Q315"/>
    </row>
    <row r="316" spans="3:17" ht="12.75">
      <c r="C316" s="205">
        <v>2018</v>
      </c>
      <c r="D316" s="311" t="s">
        <v>309</v>
      </c>
      <c r="E316" s="311" t="s">
        <v>311</v>
      </c>
      <c r="F316" s="206">
        <v>40947</v>
      </c>
      <c r="G316" s="45"/>
      <c r="L316"/>
      <c r="M316"/>
      <c r="N316"/>
      <c r="O316"/>
      <c r="P316"/>
      <c r="Q316"/>
    </row>
    <row r="317" spans="3:17" ht="12.75">
      <c r="C317" s="205">
        <v>2019</v>
      </c>
      <c r="D317" s="311" t="s">
        <v>334</v>
      </c>
      <c r="E317" s="311" t="s">
        <v>333</v>
      </c>
      <c r="F317" s="206">
        <v>40455</v>
      </c>
      <c r="G317" s="45"/>
      <c r="L317"/>
      <c r="M317"/>
      <c r="N317"/>
      <c r="O317"/>
      <c r="P317"/>
      <c r="Q317"/>
    </row>
    <row r="318" spans="3:17" ht="12.75">
      <c r="C318" s="333">
        <v>2020</v>
      </c>
      <c r="D318" s="334" t="s">
        <v>344</v>
      </c>
      <c r="E318" s="336" t="s">
        <v>345</v>
      </c>
      <c r="F318" s="335">
        <v>40423</v>
      </c>
      <c r="G318" s="45"/>
      <c r="L318"/>
      <c r="M318"/>
      <c r="N318"/>
      <c r="O318"/>
      <c r="P318"/>
      <c r="Q318"/>
    </row>
    <row r="319" spans="3:17" ht="12.75">
      <c r="L319"/>
      <c r="M319"/>
      <c r="N319"/>
      <c r="O319"/>
      <c r="P319"/>
      <c r="Q319"/>
    </row>
    <row r="320" spans="3:17" ht="12.75">
      <c r="C320" s="216" t="s">
        <v>188</v>
      </c>
      <c r="D320"/>
      <c r="E320"/>
      <c r="F320"/>
      <c r="G320"/>
      <c r="L320"/>
      <c r="M320"/>
      <c r="N320"/>
      <c r="O320"/>
      <c r="P320"/>
      <c r="Q320"/>
    </row>
    <row r="321" spans="3:17" ht="12.75">
      <c r="C321" s="224"/>
      <c r="D321" s="412" t="s">
        <v>207</v>
      </c>
      <c r="E321" s="412"/>
      <c r="F321" s="412" t="s">
        <v>208</v>
      </c>
      <c r="G321" s="412"/>
      <c r="H321" s="407" t="s">
        <v>263</v>
      </c>
      <c r="I321" s="422"/>
      <c r="J321" s="68" t="s">
        <v>322</v>
      </c>
      <c r="K321" s="68"/>
      <c r="L321"/>
      <c r="M321"/>
      <c r="N321"/>
      <c r="O321"/>
      <c r="P321"/>
      <c r="Q321"/>
    </row>
    <row r="322" spans="3:17" ht="12.75">
      <c r="C322" s="225"/>
      <c r="D322" s="226" t="s">
        <v>187</v>
      </c>
      <c r="E322" s="227" t="s">
        <v>186</v>
      </c>
      <c r="F322" s="228" t="s">
        <v>187</v>
      </c>
      <c r="G322" s="229" t="s">
        <v>186</v>
      </c>
      <c r="H322" s="338" t="s">
        <v>187</v>
      </c>
      <c r="I322" s="338" t="s">
        <v>186</v>
      </c>
      <c r="J322" s="68" t="s">
        <v>323</v>
      </c>
      <c r="K322" s="68"/>
      <c r="L322"/>
      <c r="M322"/>
      <c r="N322"/>
      <c r="O322"/>
      <c r="P322"/>
      <c r="Q322"/>
    </row>
    <row r="323" spans="3:17" ht="12.75">
      <c r="C323" s="230">
        <v>2008</v>
      </c>
      <c r="D323" s="231">
        <v>43252.167999999998</v>
      </c>
      <c r="E323" s="231">
        <v>40407.058599999997</v>
      </c>
      <c r="F323" s="232">
        <v>-4.8357139713971486</v>
      </c>
      <c r="G323" s="232">
        <v>2.2834743029704674</v>
      </c>
      <c r="H323" s="68"/>
      <c r="I323" s="68"/>
      <c r="J323" s="68">
        <f>D323-E323</f>
        <v>2845.1094000000012</v>
      </c>
      <c r="K323" s="341">
        <f>D323/E323-1</f>
        <v>7.0411197908872403E-2</v>
      </c>
      <c r="L323"/>
      <c r="M323"/>
      <c r="N323"/>
      <c r="O323"/>
      <c r="P323"/>
      <c r="Q323"/>
    </row>
    <row r="324" spans="3:17" ht="12.75">
      <c r="C324" s="230">
        <v>2009</v>
      </c>
      <c r="D324" s="231">
        <v>44495.910199999998</v>
      </c>
      <c r="E324" s="231">
        <v>40487</v>
      </c>
      <c r="F324" s="233">
        <v>2.8755603649740724</v>
      </c>
      <c r="G324" s="233">
        <v>0.19784018626884947</v>
      </c>
      <c r="H324" s="68"/>
      <c r="I324" s="68"/>
      <c r="J324" s="68">
        <f t="shared" ref="J324:J335" si="35">D324-E324</f>
        <v>4008.9101999999984</v>
      </c>
      <c r="K324" s="341">
        <f t="shared" ref="K324:K335" si="36">D324/E324-1</f>
        <v>9.9017220342332068E-2</v>
      </c>
      <c r="L324"/>
      <c r="M324"/>
      <c r="N324"/>
      <c r="O324"/>
      <c r="P324"/>
      <c r="Q324"/>
    </row>
    <row r="325" spans="3:17" ht="12.75">
      <c r="C325" s="230">
        <v>2010</v>
      </c>
      <c r="D325" s="231">
        <v>44486</v>
      </c>
      <c r="E325" s="231">
        <v>41318</v>
      </c>
      <c r="F325" s="233">
        <v>-2.2272159296110594E-2</v>
      </c>
      <c r="G325" s="233">
        <v>2.0525106824412775</v>
      </c>
      <c r="H325" s="68"/>
      <c r="I325" s="68"/>
      <c r="J325" s="68">
        <f t="shared" si="35"/>
        <v>3168</v>
      </c>
      <c r="K325" s="341">
        <f t="shared" si="36"/>
        <v>7.6673604724333266E-2</v>
      </c>
      <c r="L325"/>
      <c r="M325"/>
      <c r="N325"/>
      <c r="O325"/>
      <c r="P325"/>
      <c r="Q325"/>
    </row>
    <row r="326" spans="3:17" ht="12.75">
      <c r="C326" s="230">
        <v>2011</v>
      </c>
      <c r="D326" s="231">
        <v>43969</v>
      </c>
      <c r="E326" s="231">
        <v>40139</v>
      </c>
      <c r="F326" s="233">
        <v>-1.1621633772422757</v>
      </c>
      <c r="G326" s="233">
        <v>-2.8534779030930824</v>
      </c>
      <c r="H326" s="68"/>
      <c r="I326" s="68"/>
      <c r="J326" s="68">
        <f t="shared" si="35"/>
        <v>3830</v>
      </c>
      <c r="K326" s="341">
        <f t="shared" si="36"/>
        <v>9.5418420987069874E-2</v>
      </c>
      <c r="L326"/>
      <c r="M326"/>
      <c r="N326"/>
      <c r="O326"/>
      <c r="P326"/>
      <c r="Q326"/>
    </row>
    <row r="327" spans="3:17" ht="12.75">
      <c r="C327" s="230">
        <v>2012</v>
      </c>
      <c r="D327" s="231">
        <v>43527</v>
      </c>
      <c r="E327" s="231">
        <v>39124</v>
      </c>
      <c r="F327" s="233">
        <v>-1.0052537014714868</v>
      </c>
      <c r="G327" s="233">
        <v>-2.5287127232865747</v>
      </c>
      <c r="H327" s="68"/>
      <c r="I327" s="68"/>
      <c r="J327" s="68">
        <f t="shared" si="35"/>
        <v>4403</v>
      </c>
      <c r="K327" s="341">
        <f t="shared" si="36"/>
        <v>0.11253961762600961</v>
      </c>
      <c r="L327"/>
      <c r="M327"/>
      <c r="N327"/>
      <c r="O327"/>
      <c r="P327"/>
      <c r="Q327"/>
    </row>
    <row r="328" spans="3:17" ht="12.75">
      <c r="C328" s="230">
        <v>2013</v>
      </c>
      <c r="D328" s="231">
        <v>40277</v>
      </c>
      <c r="E328" s="231">
        <v>37570</v>
      </c>
      <c r="F328" s="233">
        <v>-7.466629907873279</v>
      </c>
      <c r="G328" s="233">
        <v>-3.9719865044474001</v>
      </c>
      <c r="H328" s="68"/>
      <c r="I328" s="68"/>
      <c r="J328" s="68">
        <f t="shared" si="35"/>
        <v>2707</v>
      </c>
      <c r="K328" s="341">
        <f t="shared" si="36"/>
        <v>7.2052169284003265E-2</v>
      </c>
      <c r="L328"/>
      <c r="M328"/>
      <c r="N328"/>
      <c r="O328"/>
      <c r="P328"/>
      <c r="Q328"/>
    </row>
    <row r="329" spans="3:17" ht="12.75">
      <c r="C329" s="230">
        <v>2014</v>
      </c>
      <c r="D329" s="231">
        <v>38948</v>
      </c>
      <c r="E329" s="231">
        <v>37299</v>
      </c>
      <c r="F329" s="233">
        <v>-3.2996499242743949</v>
      </c>
      <c r="G329" s="233">
        <v>-0.72132020228905525</v>
      </c>
      <c r="H329" s="68"/>
      <c r="I329" s="68"/>
      <c r="J329" s="68">
        <f t="shared" si="35"/>
        <v>1649</v>
      </c>
      <c r="K329" s="341">
        <f t="shared" si="36"/>
        <v>4.4210300544250458E-2</v>
      </c>
      <c r="L329"/>
      <c r="M329"/>
      <c r="N329"/>
      <c r="O329"/>
      <c r="P329"/>
      <c r="Q329"/>
    </row>
    <row r="330" spans="3:17" ht="12.75">
      <c r="C330" s="230">
        <v>2015</v>
      </c>
      <c r="D330" s="231">
        <v>40726</v>
      </c>
      <c r="E330" s="231">
        <v>40192</v>
      </c>
      <c r="F330" s="233">
        <v>4.5650611071171854</v>
      </c>
      <c r="G330" s="233">
        <v>7.7562401136759718</v>
      </c>
      <c r="H330" s="68"/>
      <c r="I330" s="68"/>
      <c r="J330" s="68">
        <f t="shared" si="35"/>
        <v>534</v>
      </c>
      <c r="K330" s="341">
        <f t="shared" si="36"/>
        <v>1.328622611464958E-2</v>
      </c>
      <c r="L330"/>
      <c r="M330"/>
      <c r="N330"/>
      <c r="O330"/>
      <c r="P330"/>
      <c r="Q330"/>
    </row>
    <row r="331" spans="3:17" ht="12.75">
      <c r="C331" s="230">
        <v>2016</v>
      </c>
      <c r="D331" s="231">
        <v>38464</v>
      </c>
      <c r="E331" s="231">
        <v>40489</v>
      </c>
      <c r="F331" s="233">
        <v>-5.5541914256249107</v>
      </c>
      <c r="G331" s="233">
        <v>0.73895302547770658</v>
      </c>
      <c r="H331" s="68"/>
      <c r="I331" s="68"/>
      <c r="J331" s="68">
        <f t="shared" si="35"/>
        <v>-2025</v>
      </c>
      <c r="K331" s="341">
        <f t="shared" si="36"/>
        <v>-5.0013583936377781E-2</v>
      </c>
      <c r="L331"/>
      <c r="M331"/>
      <c r="N331"/>
      <c r="O331"/>
      <c r="P331"/>
      <c r="Q331"/>
    </row>
    <row r="332" spans="3:17" ht="12.75">
      <c r="C332" s="324">
        <v>2017</v>
      </c>
      <c r="D332" s="325">
        <v>41381</v>
      </c>
      <c r="E332" s="325">
        <v>39536</v>
      </c>
      <c r="F332" s="326">
        <v>7.5837146422628843</v>
      </c>
      <c r="G332" s="326">
        <v>-2.3537257032774317</v>
      </c>
      <c r="H332" s="68">
        <f>+D332-MAX(D323:D332)</f>
        <v>-3114.9101999999984</v>
      </c>
      <c r="I332" s="68">
        <f>+E332-MAX(E323:E332)</f>
        <v>-1782</v>
      </c>
      <c r="J332" s="68">
        <f t="shared" si="35"/>
        <v>1845</v>
      </c>
      <c r="K332" s="341">
        <f t="shared" si="36"/>
        <v>4.6666329421287012E-2</v>
      </c>
      <c r="L332"/>
      <c r="M332"/>
      <c r="N332"/>
      <c r="O332"/>
      <c r="P332"/>
      <c r="Q332"/>
    </row>
    <row r="333" spans="3:17" ht="12.75">
      <c r="C333" s="324">
        <v>2018</v>
      </c>
      <c r="D333" s="325">
        <v>40947</v>
      </c>
      <c r="E333" s="325">
        <v>39996</v>
      </c>
      <c r="F333" s="326">
        <v>-1.0487905077209314</v>
      </c>
      <c r="G333" s="326">
        <v>1.1634965600971325</v>
      </c>
      <c r="H333" s="68">
        <f>+D333-MAX(D323:D333)</f>
        <v>-3548.9101999999984</v>
      </c>
      <c r="I333" s="68">
        <f>+E333-MAX(E323:E333)</f>
        <v>-1322</v>
      </c>
      <c r="J333" s="68">
        <f t="shared" si="35"/>
        <v>951</v>
      </c>
      <c r="K333" s="341">
        <f t="shared" si="36"/>
        <v>2.3777377737773886E-2</v>
      </c>
      <c r="L333"/>
      <c r="M333"/>
      <c r="N333"/>
      <c r="O333"/>
      <c r="P333"/>
      <c r="Q333"/>
    </row>
    <row r="334" spans="3:17" ht="12.75">
      <c r="C334" s="324">
        <v>2019</v>
      </c>
      <c r="D334" s="325">
        <v>40455</v>
      </c>
      <c r="E334" s="325">
        <v>40021</v>
      </c>
      <c r="F334" s="326">
        <v>-1.2015532273426666</v>
      </c>
      <c r="G334" s="326">
        <v>6.2506250625071758E-2</v>
      </c>
      <c r="H334" s="68"/>
      <c r="I334" s="68"/>
      <c r="J334" s="68">
        <f t="shared" si="35"/>
        <v>434</v>
      </c>
      <c r="K334" s="341">
        <f t="shared" si="36"/>
        <v>1.0844306738962084E-2</v>
      </c>
      <c r="L334"/>
      <c r="M334"/>
      <c r="N334"/>
      <c r="O334"/>
      <c r="P334"/>
      <c r="Q334"/>
    </row>
    <row r="335" spans="3:17" ht="12.75">
      <c r="C335" s="234">
        <v>2020</v>
      </c>
      <c r="D335" s="235">
        <v>40423</v>
      </c>
      <c r="E335" s="235">
        <v>38972</v>
      </c>
      <c r="F335" s="236">
        <f t="shared" ref="F335" si="37">((D335/D334)-1)*100</f>
        <v>-7.9100234828821669E-2</v>
      </c>
      <c r="G335" s="236">
        <f>((E335/E334)-1)*100</f>
        <v>-2.6211239099472761</v>
      </c>
      <c r="H335" s="68"/>
      <c r="I335" s="68"/>
      <c r="J335" s="68">
        <f t="shared" si="35"/>
        <v>1451</v>
      </c>
      <c r="K335" s="341">
        <f t="shared" si="36"/>
        <v>3.7231858770399251E-2</v>
      </c>
      <c r="L335"/>
      <c r="M335"/>
      <c r="N335"/>
      <c r="O335"/>
      <c r="P335"/>
      <c r="Q335"/>
    </row>
    <row r="336" spans="3:17" ht="12.75">
      <c r="L336"/>
      <c r="M336"/>
      <c r="N336"/>
      <c r="O336"/>
      <c r="P336"/>
      <c r="Q336"/>
    </row>
    <row r="337" spans="3:17" ht="12.75">
      <c r="C337" s="216" t="s">
        <v>137</v>
      </c>
      <c r="L337"/>
      <c r="M337"/>
      <c r="N337"/>
      <c r="O337"/>
      <c r="P337"/>
      <c r="Q337"/>
    </row>
    <row r="338" spans="3:17" ht="12.75">
      <c r="C338" s="217"/>
      <c r="D338" s="411" t="s">
        <v>209</v>
      </c>
      <c r="E338" s="411"/>
      <c r="F338" s="411"/>
      <c r="L338"/>
      <c r="M338"/>
      <c r="N338"/>
      <c r="O338"/>
      <c r="P338"/>
      <c r="Q338"/>
    </row>
    <row r="339" spans="3:17" ht="12.75">
      <c r="C339" s="218"/>
      <c r="D339" s="219" t="s">
        <v>255</v>
      </c>
      <c r="E339" s="219">
        <v>2019</v>
      </c>
      <c r="F339" s="219">
        <v>2020</v>
      </c>
      <c r="L339"/>
      <c r="M339"/>
      <c r="N339"/>
      <c r="O339"/>
      <c r="P339"/>
      <c r="Q339"/>
    </row>
    <row r="340" spans="3:17" ht="12.6" customHeight="1">
      <c r="C340" s="220" t="s">
        <v>125</v>
      </c>
      <c r="D340" s="221">
        <v>12.877514890019883</v>
      </c>
      <c r="E340" s="221">
        <v>13.268935483870964</v>
      </c>
      <c r="F340" s="221">
        <v>13.559806451612902</v>
      </c>
      <c r="G340" s="68" t="s">
        <v>2</v>
      </c>
      <c r="L340"/>
      <c r="M340"/>
      <c r="N340"/>
      <c r="O340"/>
      <c r="P340"/>
      <c r="Q340"/>
    </row>
    <row r="341" spans="3:17" ht="12.6" customHeight="1">
      <c r="C341" s="220" t="s">
        <v>126</v>
      </c>
      <c r="D341" s="221">
        <v>14.314416717495662</v>
      </c>
      <c r="E341" s="221">
        <v>16.499642857142863</v>
      </c>
      <c r="F341" s="221">
        <v>17.720310344827588</v>
      </c>
      <c r="G341" s="68" t="s">
        <v>4</v>
      </c>
      <c r="L341"/>
      <c r="M341"/>
      <c r="N341"/>
      <c r="O341"/>
      <c r="P341"/>
      <c r="Q341"/>
    </row>
    <row r="342" spans="3:17" ht="12.6" customHeight="1">
      <c r="C342" s="220" t="s">
        <v>127</v>
      </c>
      <c r="D342" s="221">
        <v>17.136474874229535</v>
      </c>
      <c r="E342" s="221">
        <v>18.681483870967739</v>
      </c>
      <c r="F342" s="221">
        <v>17.020290322580642</v>
      </c>
      <c r="G342" s="68" t="s">
        <v>6</v>
      </c>
      <c r="L342"/>
      <c r="M342"/>
      <c r="N342"/>
      <c r="O342"/>
      <c r="P342"/>
      <c r="Q342"/>
    </row>
    <row r="343" spans="3:17" ht="12.6" customHeight="1">
      <c r="C343" s="220" t="s">
        <v>128</v>
      </c>
      <c r="D343" s="221">
        <v>18.776955358301102</v>
      </c>
      <c r="E343" s="221">
        <v>18.816099999999999</v>
      </c>
      <c r="F343" s="221">
        <v>19.102166666666665</v>
      </c>
      <c r="G343" s="68" t="s">
        <v>8</v>
      </c>
      <c r="L343"/>
      <c r="M343"/>
      <c r="N343"/>
      <c r="O343"/>
      <c r="P343"/>
      <c r="Q343"/>
    </row>
    <row r="344" spans="3:17" ht="12.6" customHeight="1">
      <c r="C344" s="220" t="s">
        <v>129</v>
      </c>
      <c r="D344" s="221">
        <v>22.438174257584919</v>
      </c>
      <c r="E344" s="221">
        <v>23.487548387096773</v>
      </c>
      <c r="F344" s="221">
        <v>24.940000000000005</v>
      </c>
      <c r="G344" s="68" t="s">
        <v>6</v>
      </c>
      <c r="L344"/>
      <c r="M344"/>
      <c r="N344"/>
      <c r="O344"/>
      <c r="P344"/>
      <c r="Q344"/>
    </row>
    <row r="345" spans="3:17" ht="12.6" customHeight="1">
      <c r="C345" s="220" t="s">
        <v>130</v>
      </c>
      <c r="D345" s="221">
        <v>26.530971734961053</v>
      </c>
      <c r="E345" s="221">
        <v>27.108633333333326</v>
      </c>
      <c r="F345" s="221">
        <v>26.455833333333324</v>
      </c>
      <c r="G345" s="68" t="s">
        <v>11</v>
      </c>
      <c r="L345"/>
      <c r="M345"/>
      <c r="N345"/>
      <c r="O345"/>
      <c r="P345"/>
      <c r="Q345"/>
    </row>
    <row r="346" spans="3:17" ht="12.6" customHeight="1">
      <c r="C346" s="220" t="s">
        <v>131</v>
      </c>
      <c r="D346" s="221">
        <v>29.395563963018382</v>
      </c>
      <c r="E346" s="221">
        <v>30.765000000000004</v>
      </c>
      <c r="F346" s="221">
        <v>31.338548387096772</v>
      </c>
      <c r="G346" s="68" t="s">
        <v>11</v>
      </c>
      <c r="L346"/>
      <c r="M346"/>
      <c r="N346"/>
      <c r="O346"/>
      <c r="P346"/>
      <c r="Q346"/>
    </row>
    <row r="347" spans="3:17" ht="12.6" customHeight="1">
      <c r="C347" s="220" t="s">
        <v>132</v>
      </c>
      <c r="D347" s="221">
        <v>29.652448502371183</v>
      </c>
      <c r="E347" s="221">
        <v>30.446354838709674</v>
      </c>
      <c r="F347" s="221">
        <v>30.599870967741936</v>
      </c>
      <c r="G347" s="68" t="s">
        <v>8</v>
      </c>
      <c r="L347"/>
      <c r="M347"/>
      <c r="N347"/>
      <c r="O347"/>
      <c r="P347"/>
      <c r="Q347"/>
    </row>
    <row r="348" spans="3:17" ht="12.6" customHeight="1">
      <c r="C348" s="220" t="s">
        <v>133</v>
      </c>
      <c r="D348" s="221">
        <v>26.024946151033365</v>
      </c>
      <c r="E348" s="221">
        <v>26.733999999999995</v>
      </c>
      <c r="F348" s="221">
        <v>26.991400000000006</v>
      </c>
      <c r="G348" s="68" t="s">
        <v>15</v>
      </c>
    </row>
    <row r="349" spans="3:17" ht="12.6" customHeight="1">
      <c r="C349" s="220" t="s">
        <v>134</v>
      </c>
      <c r="D349" s="221">
        <v>21.517330734546459</v>
      </c>
      <c r="E349" s="221">
        <v>22.801387096774192</v>
      </c>
      <c r="F349" s="221">
        <v>21.153064516129032</v>
      </c>
      <c r="G349" s="68" t="s">
        <v>17</v>
      </c>
    </row>
    <row r="350" spans="3:17" ht="12.6" customHeight="1">
      <c r="C350" s="220" t="s">
        <v>135</v>
      </c>
      <c r="D350" s="221">
        <v>16.293727898650616</v>
      </c>
      <c r="E350" s="221">
        <v>15.939833333333331</v>
      </c>
      <c r="F350" s="221">
        <v>18.081900000000005</v>
      </c>
      <c r="G350" s="68" t="s">
        <v>19</v>
      </c>
    </row>
    <row r="351" spans="3:17" ht="12.6" customHeight="1">
      <c r="C351" s="222" t="s">
        <v>136</v>
      </c>
      <c r="D351" s="223">
        <v>13.257859682102914</v>
      </c>
      <c r="E351" s="223">
        <v>14.96383870967742</v>
      </c>
      <c r="F351" s="223">
        <v>13.599645161290322</v>
      </c>
      <c r="G351" s="68" t="s">
        <v>21</v>
      </c>
    </row>
    <row r="353" spans="2:13" ht="15">
      <c r="B353" s="78"/>
      <c r="C353" s="78"/>
      <c r="D353" s="78"/>
      <c r="E353" s="78"/>
      <c r="F353" s="78"/>
      <c r="G353" s="78"/>
      <c r="H353" s="79"/>
      <c r="I353" s="78"/>
      <c r="J353" s="78"/>
      <c r="K353" s="80"/>
      <c r="L353" s="80"/>
    </row>
    <row r="354" spans="2:13" ht="14.25">
      <c r="B354" s="78"/>
      <c r="C354" s="239"/>
      <c r="D354" s="240"/>
      <c r="E354" s="410" t="s">
        <v>138</v>
      </c>
      <c r="F354" s="410"/>
      <c r="G354" s="410"/>
      <c r="H354" s="410"/>
      <c r="I354" s="81"/>
      <c r="J354" s="248" t="s">
        <v>139</v>
      </c>
      <c r="K354" s="68"/>
      <c r="L354" s="68"/>
      <c r="M354" s="68"/>
    </row>
    <row r="355" spans="2:13" ht="15">
      <c r="C355" s="241" t="s">
        <v>123</v>
      </c>
      <c r="D355" s="242" t="s">
        <v>140</v>
      </c>
      <c r="E355" s="242" t="s">
        <v>141</v>
      </c>
      <c r="F355" s="243" t="s">
        <v>142</v>
      </c>
      <c r="G355" s="244">
        <v>2019</v>
      </c>
      <c r="H355" s="244">
        <v>2020</v>
      </c>
      <c r="I355" s="82"/>
      <c r="J355" s="249" t="s">
        <v>143</v>
      </c>
      <c r="K355" s="250"/>
      <c r="L355" s="250"/>
      <c r="M355" s="250"/>
    </row>
    <row r="356" spans="2:13" ht="14.25">
      <c r="B356" s="309"/>
      <c r="C356" s="238">
        <v>1</v>
      </c>
      <c r="D356" s="238">
        <v>1</v>
      </c>
      <c r="E356" s="237">
        <v>1.9761378675757759</v>
      </c>
      <c r="F356" s="237">
        <v>12.985386057198582</v>
      </c>
      <c r="G356" s="237">
        <v>14.411</v>
      </c>
      <c r="H356" s="237">
        <v>12.282</v>
      </c>
      <c r="I356" s="83"/>
      <c r="J356" s="251">
        <f>IF(H356&gt;F356,F356,H356)</f>
        <v>12.282</v>
      </c>
      <c r="K356" s="250"/>
      <c r="L356" s="250"/>
      <c r="M356" s="252">
        <v>42005</v>
      </c>
    </row>
    <row r="357" spans="2:13" ht="14.25">
      <c r="B357" s="309"/>
      <c r="C357" s="238"/>
      <c r="D357" s="238">
        <v>2</v>
      </c>
      <c r="E357" s="237">
        <v>2.0151000687605194</v>
      </c>
      <c r="F357" s="237">
        <v>13.004860271759917</v>
      </c>
      <c r="G357" s="237">
        <v>13.65</v>
      </c>
      <c r="H357" s="237">
        <v>12.170999999999999</v>
      </c>
      <c r="I357" s="83"/>
      <c r="J357" s="251">
        <f t="shared" ref="J357:J420" si="38">IF(H357&gt;F357,F357,H357)</f>
        <v>12.170999999999999</v>
      </c>
      <c r="K357" s="250"/>
      <c r="L357" s="250"/>
      <c r="M357" s="252">
        <v>42006</v>
      </c>
    </row>
    <row r="358" spans="2:13" ht="14.25">
      <c r="B358" s="309"/>
      <c r="C358" s="238"/>
      <c r="D358" s="238">
        <v>3</v>
      </c>
      <c r="E358" s="237">
        <v>2.4032730314896451</v>
      </c>
      <c r="F358" s="237">
        <v>12.849501582446324</v>
      </c>
      <c r="G358" s="237">
        <v>12.72</v>
      </c>
      <c r="H358" s="237">
        <v>11.698</v>
      </c>
      <c r="I358" s="83"/>
      <c r="J358" s="251">
        <f t="shared" si="38"/>
        <v>11.698</v>
      </c>
      <c r="K358" s="250"/>
      <c r="L358" s="250"/>
      <c r="M358" s="252">
        <v>42007</v>
      </c>
    </row>
    <row r="359" spans="2:13" ht="14.25">
      <c r="B359" s="309"/>
      <c r="C359" s="238"/>
      <c r="D359" s="238">
        <v>4</v>
      </c>
      <c r="E359" s="237">
        <v>2.0963134723620072</v>
      </c>
      <c r="F359" s="237">
        <v>12.803498079595865</v>
      </c>
      <c r="G359" s="237">
        <v>12.574999999999999</v>
      </c>
      <c r="H359" s="237">
        <v>13.162000000000001</v>
      </c>
      <c r="I359" s="83"/>
      <c r="J359" s="251">
        <f t="shared" si="38"/>
        <v>12.803498079595865</v>
      </c>
      <c r="K359" s="250"/>
      <c r="L359" s="250"/>
      <c r="M359" s="252">
        <v>42008</v>
      </c>
    </row>
    <row r="360" spans="2:13" ht="14.25">
      <c r="B360" s="309"/>
      <c r="C360" s="238"/>
      <c r="D360" s="238">
        <v>5</v>
      </c>
      <c r="E360" s="237">
        <v>2.4389685123124325</v>
      </c>
      <c r="F360" s="237">
        <v>13.018938691014547</v>
      </c>
      <c r="G360" s="237">
        <v>14.186999999999999</v>
      </c>
      <c r="H360" s="237">
        <v>13.643000000000001</v>
      </c>
      <c r="I360" s="83"/>
      <c r="J360" s="251">
        <f t="shared" si="38"/>
        <v>13.018938691014547</v>
      </c>
      <c r="K360" s="250"/>
      <c r="L360" s="250"/>
      <c r="M360" s="252">
        <v>42009</v>
      </c>
    </row>
    <row r="361" spans="2:13" ht="14.25">
      <c r="B361" s="309"/>
      <c r="C361" s="238"/>
      <c r="D361" s="238">
        <v>6</v>
      </c>
      <c r="E361" s="237">
        <v>2.6749247282098922</v>
      </c>
      <c r="F361" s="237">
        <v>13.140019889591715</v>
      </c>
      <c r="G361" s="237">
        <v>15.326000000000001</v>
      </c>
      <c r="H361" s="237">
        <v>13.189</v>
      </c>
      <c r="I361" s="83"/>
      <c r="J361" s="251">
        <f t="shared" si="38"/>
        <v>13.140019889591715</v>
      </c>
      <c r="K361" s="250"/>
      <c r="L361" s="250"/>
      <c r="M361" s="252">
        <v>42010</v>
      </c>
    </row>
    <row r="362" spans="2:13" ht="14.25">
      <c r="B362" s="309"/>
      <c r="C362" s="238"/>
      <c r="D362" s="238">
        <v>7</v>
      </c>
      <c r="E362" s="237">
        <v>2.5698641927740984</v>
      </c>
      <c r="F362" s="237">
        <v>12.451493216968231</v>
      </c>
      <c r="G362" s="237">
        <v>13.225</v>
      </c>
      <c r="H362" s="237">
        <v>14.096</v>
      </c>
      <c r="I362" s="83"/>
      <c r="J362" s="251">
        <f t="shared" si="38"/>
        <v>12.451493216968231</v>
      </c>
      <c r="K362" s="250"/>
      <c r="L362" s="250"/>
      <c r="M362" s="252">
        <v>42011</v>
      </c>
    </row>
    <row r="363" spans="2:13" ht="14.25">
      <c r="B363" s="309"/>
      <c r="C363" s="238"/>
      <c r="D363" s="238">
        <v>8</v>
      </c>
      <c r="E363" s="237">
        <v>2.6184889699255556</v>
      </c>
      <c r="F363" s="237">
        <v>12.662454342142331</v>
      </c>
      <c r="G363" s="237">
        <v>13.426</v>
      </c>
      <c r="H363" s="237">
        <v>15.018000000000001</v>
      </c>
      <c r="I363" s="83"/>
      <c r="J363" s="251">
        <f t="shared" si="38"/>
        <v>12.662454342142331</v>
      </c>
      <c r="K363" s="250"/>
      <c r="L363" s="250"/>
      <c r="M363" s="252">
        <v>42012</v>
      </c>
    </row>
    <row r="364" spans="2:13" ht="14.25">
      <c r="B364" s="309"/>
      <c r="C364" s="238"/>
      <c r="D364" s="238">
        <v>9</v>
      </c>
      <c r="E364" s="237">
        <v>2.4955063749995801</v>
      </c>
      <c r="F364" s="237">
        <v>12.651122583839619</v>
      </c>
      <c r="G364" s="237">
        <v>14.234</v>
      </c>
      <c r="H364" s="237">
        <v>14.266999999999999</v>
      </c>
      <c r="I364" s="83"/>
      <c r="J364" s="251">
        <f t="shared" si="38"/>
        <v>12.651122583839619</v>
      </c>
      <c r="K364" s="250"/>
      <c r="L364" s="250"/>
      <c r="M364" s="252">
        <v>42013</v>
      </c>
    </row>
    <row r="365" spans="2:13" ht="14.25">
      <c r="B365" s="309"/>
      <c r="C365" s="238"/>
      <c r="D365" s="238">
        <v>10</v>
      </c>
      <c r="E365" s="237">
        <v>2.8629209449146447</v>
      </c>
      <c r="F365" s="237">
        <v>12.396902795481894</v>
      </c>
      <c r="G365" s="237">
        <v>10.635</v>
      </c>
      <c r="H365" s="237">
        <v>12.772</v>
      </c>
      <c r="I365" s="83"/>
      <c r="J365" s="251">
        <f t="shared" si="38"/>
        <v>12.396902795481894</v>
      </c>
      <c r="K365" s="250"/>
      <c r="L365" s="250"/>
      <c r="M365" s="252">
        <v>42014</v>
      </c>
    </row>
    <row r="366" spans="2:13" ht="14.25">
      <c r="B366" s="309"/>
      <c r="C366" s="238"/>
      <c r="D366" s="238">
        <v>11</v>
      </c>
      <c r="E366" s="237">
        <v>2.4194021752484578</v>
      </c>
      <c r="F366" s="237">
        <v>12.893102065882436</v>
      </c>
      <c r="G366" s="237">
        <v>10.472</v>
      </c>
      <c r="H366" s="237">
        <v>13.189</v>
      </c>
      <c r="I366" s="83"/>
      <c r="J366" s="251">
        <f t="shared" si="38"/>
        <v>12.893102065882436</v>
      </c>
      <c r="K366" s="250"/>
      <c r="L366" s="250"/>
      <c r="M366" s="252">
        <v>42015</v>
      </c>
    </row>
    <row r="367" spans="2:13" ht="14.25">
      <c r="B367" s="309"/>
      <c r="C367" s="238"/>
      <c r="D367" s="238">
        <v>12</v>
      </c>
      <c r="E367" s="237">
        <v>2.5082213041917205</v>
      </c>
      <c r="F367" s="237">
        <v>12.940605210051475</v>
      </c>
      <c r="G367" s="237">
        <v>12.776999999999999</v>
      </c>
      <c r="H367" s="237">
        <v>12.837999999999999</v>
      </c>
      <c r="I367" s="83"/>
      <c r="J367" s="251">
        <f t="shared" si="38"/>
        <v>12.837999999999999</v>
      </c>
      <c r="K367" s="250"/>
      <c r="L367" s="250"/>
      <c r="M367" s="252">
        <v>42016</v>
      </c>
    </row>
    <row r="368" spans="2:13" ht="14.25">
      <c r="B368" s="309"/>
      <c r="C368" s="238"/>
      <c r="D368" s="238">
        <v>13</v>
      </c>
      <c r="E368" s="237">
        <v>2.2981670447161631</v>
      </c>
      <c r="F368" s="237">
        <v>12.955641943752555</v>
      </c>
      <c r="G368" s="237">
        <v>13.843</v>
      </c>
      <c r="H368" s="237">
        <v>12.459</v>
      </c>
      <c r="I368" s="83"/>
      <c r="J368" s="251">
        <f t="shared" si="38"/>
        <v>12.459</v>
      </c>
      <c r="K368" s="250"/>
      <c r="L368" s="250"/>
      <c r="M368" s="252">
        <v>42017</v>
      </c>
    </row>
    <row r="369" spans="2:13" ht="14.25">
      <c r="B369" s="309"/>
      <c r="C369" s="238"/>
      <c r="D369" s="238">
        <v>14</v>
      </c>
      <c r="E369" s="237">
        <v>1.9050700263301503</v>
      </c>
      <c r="F369" s="237">
        <v>12.68617542870423</v>
      </c>
      <c r="G369" s="237">
        <v>15.412000000000001</v>
      </c>
      <c r="H369" s="237">
        <v>13.391</v>
      </c>
      <c r="I369" s="83"/>
      <c r="J369" s="251">
        <f t="shared" si="38"/>
        <v>12.68617542870423</v>
      </c>
      <c r="K369" s="250"/>
      <c r="L369" s="250"/>
      <c r="M369" s="252">
        <v>42018</v>
      </c>
    </row>
    <row r="370" spans="2:13" ht="14.25">
      <c r="B370" s="309">
        <v>42370</v>
      </c>
      <c r="C370" s="238"/>
      <c r="D370" s="238">
        <v>15</v>
      </c>
      <c r="E370" s="237">
        <v>1.5132981036291455</v>
      </c>
      <c r="F370" s="237">
        <v>12.45953988753449</v>
      </c>
      <c r="G370" s="237">
        <v>13.914999999999999</v>
      </c>
      <c r="H370" s="237">
        <v>14.253</v>
      </c>
      <c r="I370" s="83"/>
      <c r="J370" s="251">
        <f t="shared" si="38"/>
        <v>12.45953988753449</v>
      </c>
      <c r="K370" s="250"/>
      <c r="L370" s="253" t="s">
        <v>144</v>
      </c>
      <c r="M370" s="252">
        <v>42019</v>
      </c>
    </row>
    <row r="371" spans="2:13" ht="14.25">
      <c r="B371" s="309"/>
      <c r="C371" s="238"/>
      <c r="D371" s="238">
        <v>16</v>
      </c>
      <c r="E371" s="237">
        <v>1.7449097307587718</v>
      </c>
      <c r="F371" s="237">
        <v>12.620413374414055</v>
      </c>
      <c r="G371" s="237">
        <v>13.196</v>
      </c>
      <c r="H371" s="237">
        <v>15.945</v>
      </c>
      <c r="I371" s="83"/>
      <c r="J371" s="251">
        <f t="shared" si="38"/>
        <v>12.620413374414055</v>
      </c>
      <c r="K371" s="250"/>
      <c r="L371" s="250"/>
      <c r="M371" s="252">
        <v>42020</v>
      </c>
    </row>
    <row r="372" spans="2:13" ht="14.25">
      <c r="B372" s="309"/>
      <c r="C372" s="238"/>
      <c r="D372" s="238">
        <v>17</v>
      </c>
      <c r="E372" s="237">
        <v>1.5146827551966477</v>
      </c>
      <c r="F372" s="237">
        <v>12.848077121946609</v>
      </c>
      <c r="G372" s="237">
        <v>12.122999999999999</v>
      </c>
      <c r="H372" s="237">
        <v>15.565</v>
      </c>
      <c r="I372" s="83"/>
      <c r="J372" s="251">
        <f t="shared" si="38"/>
        <v>12.848077121946609</v>
      </c>
      <c r="K372" s="250"/>
      <c r="L372" s="250"/>
      <c r="M372" s="252">
        <v>42021</v>
      </c>
    </row>
    <row r="373" spans="2:13" ht="14.25">
      <c r="B373" s="309"/>
      <c r="C373" s="238"/>
      <c r="D373" s="238">
        <v>18</v>
      </c>
      <c r="E373" s="237">
        <v>1.9047974117265185</v>
      </c>
      <c r="F373" s="237">
        <v>13.015962430057497</v>
      </c>
      <c r="G373" s="237">
        <v>10.632999999999999</v>
      </c>
      <c r="H373" s="237">
        <v>13.766</v>
      </c>
      <c r="I373" s="83"/>
      <c r="J373" s="251">
        <f>IF(H373&gt;F373,F373,H373)</f>
        <v>13.015962430057497</v>
      </c>
      <c r="K373" s="250"/>
      <c r="L373" s="250"/>
      <c r="M373" s="252">
        <v>42022</v>
      </c>
    </row>
    <row r="374" spans="2:13" ht="14.25">
      <c r="B374" s="309"/>
      <c r="C374" s="238"/>
      <c r="D374" s="238">
        <v>19</v>
      </c>
      <c r="E374" s="237">
        <v>2.2881583480949144</v>
      </c>
      <c r="F374" s="237">
        <v>13.409900759073032</v>
      </c>
      <c r="G374" s="237">
        <v>11.071999999999999</v>
      </c>
      <c r="H374" s="237">
        <v>11.387</v>
      </c>
      <c r="I374" s="83"/>
      <c r="J374" s="251">
        <f t="shared" si="38"/>
        <v>11.387</v>
      </c>
      <c r="K374" s="250"/>
      <c r="L374" s="250"/>
      <c r="M374" s="252">
        <v>42023</v>
      </c>
    </row>
    <row r="375" spans="2:13" ht="14.25">
      <c r="B375" s="309"/>
      <c r="C375" s="238"/>
      <c r="D375" s="238">
        <v>20</v>
      </c>
      <c r="E375" s="237">
        <v>2.0779721916297889</v>
      </c>
      <c r="F375" s="237">
        <v>13.070380251256566</v>
      </c>
      <c r="G375" s="237">
        <v>11.648</v>
      </c>
      <c r="H375" s="237">
        <v>8.5350000000000001</v>
      </c>
      <c r="I375" s="83"/>
      <c r="J375" s="251">
        <f t="shared" si="38"/>
        <v>8.5350000000000001</v>
      </c>
      <c r="K375" s="250"/>
      <c r="L375" s="250"/>
      <c r="M375" s="252">
        <v>42024</v>
      </c>
    </row>
    <row r="376" spans="2:13" ht="14.25">
      <c r="B376" s="309"/>
      <c r="C376" s="238"/>
      <c r="D376" s="238">
        <v>21</v>
      </c>
      <c r="E376" s="237">
        <v>1.7757868456574497</v>
      </c>
      <c r="F376" s="237">
        <v>13.022119064281972</v>
      </c>
      <c r="G376" s="237">
        <v>12.053000000000001</v>
      </c>
      <c r="H376" s="237">
        <v>10.051</v>
      </c>
      <c r="I376" s="83"/>
      <c r="J376" s="251">
        <f t="shared" si="38"/>
        <v>10.051</v>
      </c>
      <c r="K376" s="250"/>
      <c r="L376" s="250"/>
      <c r="M376" s="252">
        <v>42025</v>
      </c>
    </row>
    <row r="377" spans="2:13" ht="14.25">
      <c r="B377" s="309"/>
      <c r="C377" s="238"/>
      <c r="D377" s="238">
        <v>22</v>
      </c>
      <c r="E377" s="237">
        <v>2.1964875754917221</v>
      </c>
      <c r="F377" s="237">
        <v>12.719813520165651</v>
      </c>
      <c r="G377" s="237">
        <v>10.396000000000001</v>
      </c>
      <c r="H377" s="237">
        <v>12.045</v>
      </c>
      <c r="I377" s="83"/>
      <c r="J377" s="251">
        <f t="shared" si="38"/>
        <v>12.045</v>
      </c>
      <c r="K377" s="250"/>
      <c r="L377" s="250"/>
      <c r="M377" s="252">
        <v>42026</v>
      </c>
    </row>
    <row r="378" spans="2:13" ht="14.25">
      <c r="B378" s="309"/>
      <c r="C378" s="238"/>
      <c r="D378" s="238">
        <v>23</v>
      </c>
      <c r="E378" s="237">
        <v>2.67425432414396</v>
      </c>
      <c r="F378" s="237">
        <v>13.086582504296354</v>
      </c>
      <c r="G378" s="237">
        <v>13.555999999999999</v>
      </c>
      <c r="H378" s="237">
        <v>12.353</v>
      </c>
      <c r="I378" s="83"/>
      <c r="J378" s="251">
        <f t="shared" si="38"/>
        <v>12.353</v>
      </c>
      <c r="K378" s="250"/>
      <c r="L378" s="250"/>
      <c r="M378" s="252">
        <v>42027</v>
      </c>
    </row>
    <row r="379" spans="2:13" ht="14.25">
      <c r="B379" s="309"/>
      <c r="C379" s="238"/>
      <c r="D379" s="238">
        <v>24</v>
      </c>
      <c r="E379" s="237">
        <v>2.180375649904958</v>
      </c>
      <c r="F379" s="237">
        <v>13.004009138483964</v>
      </c>
      <c r="G379" s="237">
        <v>13.993</v>
      </c>
      <c r="H379" s="237">
        <v>13.223000000000001</v>
      </c>
      <c r="I379" s="83"/>
      <c r="J379" s="251">
        <f t="shared" si="38"/>
        <v>13.004009138483964</v>
      </c>
      <c r="K379" s="250"/>
      <c r="L379" s="250"/>
      <c r="M379" s="252">
        <v>42028</v>
      </c>
    </row>
    <row r="380" spans="2:13" ht="14.25">
      <c r="B380" s="309"/>
      <c r="C380" s="238"/>
      <c r="D380" s="238">
        <v>25</v>
      </c>
      <c r="E380" s="237">
        <v>2.6674657452081565</v>
      </c>
      <c r="F380" s="237">
        <v>12.635888146602928</v>
      </c>
      <c r="G380" s="237">
        <v>16.065999999999999</v>
      </c>
      <c r="H380" s="237">
        <v>12.709</v>
      </c>
      <c r="I380" s="83"/>
      <c r="J380" s="251">
        <f t="shared" si="38"/>
        <v>12.635888146602928</v>
      </c>
      <c r="K380" s="250"/>
      <c r="L380" s="250"/>
      <c r="M380" s="252">
        <v>42029</v>
      </c>
    </row>
    <row r="381" spans="2:13" ht="14.25">
      <c r="B381" s="309"/>
      <c r="C381" s="238"/>
      <c r="D381" s="238">
        <v>26</v>
      </c>
      <c r="E381" s="237">
        <v>2.79888104029749</v>
      </c>
      <c r="F381" s="237">
        <v>12.616284459981769</v>
      </c>
      <c r="G381" s="237">
        <v>15.827999999999999</v>
      </c>
      <c r="H381" s="237">
        <v>14.143000000000001</v>
      </c>
      <c r="I381" s="83"/>
      <c r="J381" s="251">
        <f t="shared" si="38"/>
        <v>12.616284459981769</v>
      </c>
      <c r="K381" s="250"/>
      <c r="L381" s="250"/>
      <c r="M381" s="252">
        <v>42030</v>
      </c>
    </row>
    <row r="382" spans="2:13" ht="14.25">
      <c r="B382" s="309"/>
      <c r="C382" s="238"/>
      <c r="D382" s="238">
        <v>27</v>
      </c>
      <c r="E382" s="237">
        <v>2.9893934744102375</v>
      </c>
      <c r="F382" s="237">
        <v>12.743345698740132</v>
      </c>
      <c r="G382" s="237">
        <v>14.148</v>
      </c>
      <c r="H382" s="237">
        <v>14.048</v>
      </c>
      <c r="I382" s="83"/>
      <c r="J382" s="251">
        <f t="shared" si="38"/>
        <v>12.743345698740132</v>
      </c>
      <c r="K382" s="250"/>
      <c r="L382" s="250"/>
      <c r="M382" s="252">
        <v>42031</v>
      </c>
    </row>
    <row r="383" spans="2:13" ht="14.25">
      <c r="B383" s="309"/>
      <c r="C383" s="238"/>
      <c r="D383" s="238">
        <v>28</v>
      </c>
      <c r="E383" s="237">
        <v>2.8228643304963343</v>
      </c>
      <c r="F383" s="237">
        <v>12.934036420807681</v>
      </c>
      <c r="G383" s="237">
        <v>14.284000000000001</v>
      </c>
      <c r="H383" s="237">
        <v>15.714</v>
      </c>
      <c r="I383" s="83"/>
      <c r="J383" s="251">
        <f t="shared" si="38"/>
        <v>12.934036420807681</v>
      </c>
      <c r="K383" s="250"/>
      <c r="L383" s="250"/>
      <c r="M383" s="252">
        <v>42032</v>
      </c>
    </row>
    <row r="384" spans="2:13" ht="14.25">
      <c r="B384" s="309"/>
      <c r="C384" s="238"/>
      <c r="D384" s="238">
        <v>29</v>
      </c>
      <c r="E384" s="237">
        <v>2.3338102150695601</v>
      </c>
      <c r="F384" s="237">
        <v>12.958801621269631</v>
      </c>
      <c r="G384" s="237">
        <v>12.673999999999999</v>
      </c>
      <c r="H384" s="237">
        <v>16.471</v>
      </c>
      <c r="I384" s="83"/>
      <c r="J384" s="251">
        <f t="shared" si="38"/>
        <v>12.958801621269631</v>
      </c>
      <c r="K384" s="250"/>
      <c r="L384" s="250"/>
      <c r="M384" s="252">
        <v>42033</v>
      </c>
    </row>
    <row r="385" spans="2:13" ht="14.25">
      <c r="B385" s="309"/>
      <c r="C385" s="238"/>
      <c r="D385" s="238">
        <v>30</v>
      </c>
      <c r="E385" s="237">
        <v>2.2300405094295064</v>
      </c>
      <c r="F385" s="237">
        <v>13.295188441467904</v>
      </c>
      <c r="G385" s="237">
        <v>12.965999999999999</v>
      </c>
      <c r="H385" s="237">
        <v>17.239000000000001</v>
      </c>
      <c r="I385" s="83"/>
      <c r="J385" s="251">
        <f t="shared" si="38"/>
        <v>13.295188441467904</v>
      </c>
      <c r="K385" s="250"/>
      <c r="L385" s="250"/>
      <c r="M385" s="252">
        <v>42034</v>
      </c>
    </row>
    <row r="386" spans="2:13" ht="14.25">
      <c r="B386" s="309"/>
      <c r="C386" s="238"/>
      <c r="D386" s="238">
        <v>31</v>
      </c>
      <c r="E386" s="237">
        <v>2.3133974569158449</v>
      </c>
      <c r="F386" s="237">
        <v>13.322916591806333</v>
      </c>
      <c r="G386" s="237">
        <v>15.893000000000001</v>
      </c>
      <c r="H386" s="237">
        <v>18.731999999999999</v>
      </c>
      <c r="I386" s="83"/>
      <c r="J386" s="251">
        <f t="shared" si="38"/>
        <v>13.322916591806333</v>
      </c>
      <c r="K386" s="250">
        <v>40</v>
      </c>
      <c r="L386" s="250"/>
      <c r="M386" s="252">
        <v>42035</v>
      </c>
    </row>
    <row r="387" spans="2:13" ht="14.25">
      <c r="B387" s="309"/>
      <c r="C387" s="238">
        <v>2</v>
      </c>
      <c r="D387" s="238">
        <v>1</v>
      </c>
      <c r="E387" s="237">
        <v>2.2872344449877926</v>
      </c>
      <c r="F387" s="237">
        <v>13.403715560464418</v>
      </c>
      <c r="G387" s="237">
        <v>13.621</v>
      </c>
      <c r="H387" s="237">
        <v>20.161000000000001</v>
      </c>
      <c r="I387" s="83"/>
      <c r="J387" s="251">
        <f t="shared" si="38"/>
        <v>13.403715560464418</v>
      </c>
      <c r="K387" s="250"/>
      <c r="L387" s="250"/>
      <c r="M387" s="252">
        <v>42036</v>
      </c>
    </row>
    <row r="388" spans="2:13" ht="14.25">
      <c r="B388" s="309"/>
      <c r="C388" s="238"/>
      <c r="D388" s="238">
        <v>2</v>
      </c>
      <c r="E388" s="237">
        <v>2.3971742803881977</v>
      </c>
      <c r="F388" s="237">
        <v>13.462177614058556</v>
      </c>
      <c r="G388" s="237">
        <v>11.172000000000001</v>
      </c>
      <c r="H388" s="237">
        <v>20.622</v>
      </c>
      <c r="I388" s="83"/>
      <c r="J388" s="251">
        <f t="shared" si="38"/>
        <v>13.462177614058556</v>
      </c>
      <c r="K388" s="250"/>
      <c r="L388" s="250"/>
      <c r="M388" s="252">
        <v>42037</v>
      </c>
    </row>
    <row r="389" spans="2:13" ht="14.25">
      <c r="B389" s="309"/>
      <c r="C389" s="238"/>
      <c r="D389" s="238">
        <v>3</v>
      </c>
      <c r="E389" s="237">
        <v>2.2423922763804454</v>
      </c>
      <c r="F389" s="237">
        <v>13.517050871538229</v>
      </c>
      <c r="G389" s="237">
        <v>10.776999999999999</v>
      </c>
      <c r="H389" s="237">
        <v>21.945</v>
      </c>
      <c r="I389" s="83"/>
      <c r="J389" s="251">
        <f t="shared" si="38"/>
        <v>13.517050871538229</v>
      </c>
      <c r="K389" s="250"/>
      <c r="L389" s="250"/>
      <c r="M389" s="252">
        <v>42038</v>
      </c>
    </row>
    <row r="390" spans="2:13" ht="14.25">
      <c r="B390" s="309"/>
      <c r="C390" s="238"/>
      <c r="D390" s="238">
        <v>4</v>
      </c>
      <c r="E390" s="237">
        <v>2.5601748470927297</v>
      </c>
      <c r="F390" s="237">
        <v>13.746377137466808</v>
      </c>
      <c r="G390" s="237">
        <v>13.58</v>
      </c>
      <c r="H390" s="237">
        <v>19.326000000000001</v>
      </c>
      <c r="I390" s="83"/>
      <c r="J390" s="251">
        <f t="shared" si="38"/>
        <v>13.746377137466808</v>
      </c>
      <c r="K390" s="250"/>
      <c r="L390" s="250"/>
      <c r="M390" s="252">
        <v>42039</v>
      </c>
    </row>
    <row r="391" spans="2:13" ht="14.25">
      <c r="B391" s="309"/>
      <c r="C391" s="238"/>
      <c r="D391" s="238">
        <v>5</v>
      </c>
      <c r="E391" s="237">
        <v>2.387761956185023</v>
      </c>
      <c r="F391" s="237">
        <v>14.28228238068062</v>
      </c>
      <c r="G391" s="237">
        <v>16.280999999999999</v>
      </c>
      <c r="H391" s="237">
        <v>15.315</v>
      </c>
      <c r="I391" s="83"/>
      <c r="J391" s="251">
        <f t="shared" si="38"/>
        <v>14.28228238068062</v>
      </c>
      <c r="K391" s="250"/>
      <c r="L391" s="250"/>
      <c r="M391" s="252">
        <v>42040</v>
      </c>
    </row>
    <row r="392" spans="2:13" ht="14.25">
      <c r="B392" s="309"/>
      <c r="C392" s="238"/>
      <c r="D392" s="238">
        <v>6</v>
      </c>
      <c r="E392" s="237">
        <v>2.1323233120964447</v>
      </c>
      <c r="F392" s="237">
        <v>14.294339840138697</v>
      </c>
      <c r="G392" s="237">
        <v>16.997</v>
      </c>
      <c r="H392" s="237">
        <v>15.667999999999999</v>
      </c>
      <c r="I392" s="83"/>
      <c r="J392" s="251">
        <f t="shared" si="38"/>
        <v>14.294339840138697</v>
      </c>
      <c r="K392" s="250"/>
      <c r="L392" s="250"/>
      <c r="M392" s="252">
        <v>42041</v>
      </c>
    </row>
    <row r="393" spans="2:13" ht="14.25">
      <c r="B393" s="309"/>
      <c r="C393" s="238"/>
      <c r="D393" s="238">
        <v>7</v>
      </c>
      <c r="E393" s="237">
        <v>2.0267930586060734</v>
      </c>
      <c r="F393" s="237">
        <v>14.158226548543347</v>
      </c>
      <c r="G393" s="237">
        <v>16.138999999999999</v>
      </c>
      <c r="H393" s="237">
        <v>15.12</v>
      </c>
      <c r="I393" s="83"/>
      <c r="J393" s="251">
        <f t="shared" si="38"/>
        <v>14.158226548543347</v>
      </c>
      <c r="K393" s="250"/>
      <c r="L393" s="250"/>
      <c r="M393" s="252">
        <v>42042</v>
      </c>
    </row>
    <row r="394" spans="2:13" ht="14.25">
      <c r="B394" s="309"/>
      <c r="C394" s="238"/>
      <c r="D394" s="238">
        <v>8</v>
      </c>
      <c r="E394" s="237">
        <v>2.2536995102678183</v>
      </c>
      <c r="F394" s="237">
        <v>13.964878311175447</v>
      </c>
      <c r="G394" s="237">
        <v>15.789</v>
      </c>
      <c r="H394" s="237">
        <v>14.500999999999999</v>
      </c>
      <c r="I394" s="83"/>
      <c r="J394" s="251">
        <f t="shared" si="38"/>
        <v>13.964878311175447</v>
      </c>
      <c r="K394" s="250"/>
      <c r="L394" s="250"/>
      <c r="M394" s="252">
        <v>42043</v>
      </c>
    </row>
    <row r="395" spans="2:13" ht="14.25">
      <c r="B395" s="309"/>
      <c r="C395" s="238"/>
      <c r="D395" s="238">
        <v>9</v>
      </c>
      <c r="E395" s="237">
        <v>1.9118451658097657</v>
      </c>
      <c r="F395" s="237">
        <v>14.271112184502142</v>
      </c>
      <c r="G395" s="237">
        <v>16.353000000000002</v>
      </c>
      <c r="H395" s="237">
        <v>16.079999999999998</v>
      </c>
      <c r="I395" s="83"/>
      <c r="J395" s="251">
        <f t="shared" si="38"/>
        <v>14.271112184502142</v>
      </c>
      <c r="K395" s="250"/>
      <c r="L395" s="250"/>
      <c r="M395" s="252">
        <v>42044</v>
      </c>
    </row>
    <row r="396" spans="2:13" ht="14.25">
      <c r="B396" s="309"/>
      <c r="C396" s="238"/>
      <c r="D396" s="238">
        <v>10</v>
      </c>
      <c r="E396" s="237">
        <v>2.3384726291339861</v>
      </c>
      <c r="F396" s="237">
        <v>14.329826947819626</v>
      </c>
      <c r="G396" s="237">
        <v>15.988</v>
      </c>
      <c r="H396" s="237">
        <v>19.873000000000001</v>
      </c>
      <c r="I396" s="83"/>
      <c r="J396" s="251">
        <f t="shared" si="38"/>
        <v>14.329826947819626</v>
      </c>
      <c r="K396" s="250"/>
      <c r="L396" s="250"/>
      <c r="M396" s="252">
        <v>42045</v>
      </c>
    </row>
    <row r="397" spans="2:13" ht="14.25">
      <c r="B397" s="309"/>
      <c r="C397" s="238"/>
      <c r="D397" s="238">
        <v>11</v>
      </c>
      <c r="E397" s="237">
        <v>2.7968892601323323</v>
      </c>
      <c r="F397" s="237">
        <v>14.279792766064638</v>
      </c>
      <c r="G397" s="237">
        <v>15.298999999999999</v>
      </c>
      <c r="H397" s="237">
        <v>17.265999999999998</v>
      </c>
      <c r="I397" s="83"/>
      <c r="J397" s="251">
        <f t="shared" si="38"/>
        <v>14.279792766064638</v>
      </c>
      <c r="K397" s="250"/>
      <c r="L397" s="250"/>
      <c r="M397" s="252">
        <v>42046</v>
      </c>
    </row>
    <row r="398" spans="2:13" ht="14.25">
      <c r="B398" s="309"/>
      <c r="C398" s="238"/>
      <c r="D398" s="238">
        <v>12</v>
      </c>
      <c r="E398" s="237">
        <v>3.0955254432222401</v>
      </c>
      <c r="F398" s="237">
        <v>14.470794020687833</v>
      </c>
      <c r="G398" s="237">
        <v>15.323</v>
      </c>
      <c r="H398" s="237">
        <v>15.305999999999999</v>
      </c>
      <c r="I398" s="83"/>
      <c r="J398" s="251">
        <f t="shared" si="38"/>
        <v>14.470794020687833</v>
      </c>
      <c r="K398" s="250"/>
      <c r="L398" s="250"/>
      <c r="M398" s="252">
        <v>42047</v>
      </c>
    </row>
    <row r="399" spans="2:13" ht="14.25">
      <c r="B399" s="309"/>
      <c r="C399" s="238"/>
      <c r="D399" s="238">
        <v>13</v>
      </c>
      <c r="E399" s="237">
        <v>2.9531678861908293</v>
      </c>
      <c r="F399" s="237">
        <v>14.39108946299512</v>
      </c>
      <c r="G399" s="237">
        <v>16.084</v>
      </c>
      <c r="H399" s="237">
        <v>17.248999999999999</v>
      </c>
      <c r="I399" s="83"/>
      <c r="J399" s="251">
        <f t="shared" si="38"/>
        <v>14.39108946299512</v>
      </c>
      <c r="K399" s="250"/>
      <c r="L399" s="250"/>
      <c r="M399" s="252">
        <v>42048</v>
      </c>
    </row>
    <row r="400" spans="2:13" ht="14.25">
      <c r="B400" s="309"/>
      <c r="C400" s="238"/>
      <c r="D400" s="238">
        <v>14</v>
      </c>
      <c r="E400" s="237">
        <v>3.2620306425706596</v>
      </c>
      <c r="F400" s="237">
        <v>14.081451887913522</v>
      </c>
      <c r="G400" s="237">
        <v>16.655999999999999</v>
      </c>
      <c r="H400" s="237">
        <v>17.170999999999999</v>
      </c>
      <c r="I400" s="83"/>
      <c r="J400" s="251">
        <f t="shared" si="38"/>
        <v>14.081451887913522</v>
      </c>
      <c r="K400" s="250"/>
      <c r="L400" s="250"/>
      <c r="M400" s="252">
        <v>42049</v>
      </c>
    </row>
    <row r="401" spans="2:13" ht="14.25">
      <c r="B401" s="309">
        <v>42401</v>
      </c>
      <c r="C401" s="238"/>
      <c r="D401" s="238">
        <v>15</v>
      </c>
      <c r="E401" s="237">
        <v>3.3553091746788963</v>
      </c>
      <c r="F401" s="237">
        <v>14.309821047328001</v>
      </c>
      <c r="G401" s="237">
        <v>16.867000000000001</v>
      </c>
      <c r="H401" s="237">
        <v>17.382999999999999</v>
      </c>
      <c r="I401" s="83"/>
      <c r="J401" s="251">
        <f t="shared" si="38"/>
        <v>14.309821047328001</v>
      </c>
      <c r="K401" s="250"/>
      <c r="L401" s="253" t="s">
        <v>145</v>
      </c>
      <c r="M401" s="252">
        <v>42050</v>
      </c>
    </row>
    <row r="402" spans="2:13" ht="14.25">
      <c r="B402" s="309"/>
      <c r="C402" s="238"/>
      <c r="D402" s="238">
        <v>16</v>
      </c>
      <c r="E402" s="237">
        <v>2.7970253190180627</v>
      </c>
      <c r="F402" s="237">
        <v>14.329026791081757</v>
      </c>
      <c r="G402" s="237">
        <v>17.626999999999999</v>
      </c>
      <c r="H402" s="237">
        <v>18.103999999999999</v>
      </c>
      <c r="I402" s="83"/>
      <c r="J402" s="251">
        <f t="shared" si="38"/>
        <v>14.329026791081757</v>
      </c>
      <c r="K402" s="250"/>
      <c r="L402" s="250"/>
      <c r="M402" s="252">
        <v>42051</v>
      </c>
    </row>
    <row r="403" spans="2:13" ht="14.25">
      <c r="B403" s="309"/>
      <c r="C403" s="238"/>
      <c r="D403" s="238">
        <v>17</v>
      </c>
      <c r="E403" s="237">
        <v>2.4512640874778033</v>
      </c>
      <c r="F403" s="237">
        <v>14.163997268893045</v>
      </c>
      <c r="G403" s="237">
        <v>17.268999999999998</v>
      </c>
      <c r="H403" s="237">
        <v>16.812000000000001</v>
      </c>
      <c r="I403" s="83"/>
      <c r="J403" s="251">
        <f t="shared" si="38"/>
        <v>14.163997268893045</v>
      </c>
      <c r="K403" s="250"/>
      <c r="L403" s="250"/>
      <c r="M403" s="252">
        <v>42052</v>
      </c>
    </row>
    <row r="404" spans="2:13" ht="14.25">
      <c r="B404" s="309"/>
      <c r="C404" s="238"/>
      <c r="D404" s="238">
        <v>18</v>
      </c>
      <c r="E404" s="237">
        <v>2.6963566689877423</v>
      </c>
      <c r="F404" s="237">
        <v>14.236986199980668</v>
      </c>
      <c r="G404" s="237">
        <v>15.138999999999999</v>
      </c>
      <c r="H404" s="237">
        <v>14.941000000000001</v>
      </c>
      <c r="I404" s="83"/>
      <c r="J404" s="251">
        <f t="shared" si="38"/>
        <v>14.236986199980668</v>
      </c>
      <c r="K404" s="250"/>
      <c r="L404" s="250"/>
      <c r="M404" s="252">
        <v>42053</v>
      </c>
    </row>
    <row r="405" spans="2:13" ht="14.25">
      <c r="B405" s="309"/>
      <c r="C405" s="238"/>
      <c r="D405" s="238">
        <v>19</v>
      </c>
      <c r="E405" s="237">
        <v>2.71439999870308</v>
      </c>
      <c r="F405" s="237">
        <v>14.50280236132865</v>
      </c>
      <c r="G405" s="237">
        <v>15.242000000000001</v>
      </c>
      <c r="H405" s="237">
        <v>15.804</v>
      </c>
      <c r="I405" s="83"/>
      <c r="J405" s="251">
        <f t="shared" si="38"/>
        <v>14.50280236132865</v>
      </c>
      <c r="K405" s="250"/>
      <c r="L405" s="250"/>
      <c r="M405" s="252">
        <v>42054</v>
      </c>
    </row>
    <row r="406" spans="2:13" ht="14.25">
      <c r="B406" s="309"/>
      <c r="C406" s="238"/>
      <c r="D406" s="238">
        <v>20</v>
      </c>
      <c r="E406" s="237">
        <v>2.825905233896469</v>
      </c>
      <c r="F406" s="237">
        <v>14.471839734178387</v>
      </c>
      <c r="G406" s="237">
        <v>16.651</v>
      </c>
      <c r="H406" s="237">
        <v>16.986000000000001</v>
      </c>
      <c r="I406" s="83"/>
      <c r="J406" s="251">
        <f t="shared" si="38"/>
        <v>14.471839734178387</v>
      </c>
      <c r="K406" s="250"/>
      <c r="L406" s="250"/>
      <c r="M406" s="252">
        <v>42055</v>
      </c>
    </row>
    <row r="407" spans="2:13" ht="14.25">
      <c r="B407" s="309"/>
      <c r="C407" s="238"/>
      <c r="D407" s="238">
        <v>21</v>
      </c>
      <c r="E407" s="237">
        <v>2.5916535710124884</v>
      </c>
      <c r="F407" s="237">
        <v>14.36649440428085</v>
      </c>
      <c r="G407" s="237">
        <v>17.771000000000001</v>
      </c>
      <c r="H407" s="237">
        <v>17.923999999999999</v>
      </c>
      <c r="I407" s="83"/>
      <c r="J407" s="251">
        <f t="shared" si="38"/>
        <v>14.36649440428085</v>
      </c>
      <c r="K407" s="250"/>
      <c r="L407" s="250"/>
      <c r="M407" s="252">
        <v>42056</v>
      </c>
    </row>
    <row r="408" spans="2:13" ht="14.25">
      <c r="B408" s="309"/>
      <c r="C408" s="238"/>
      <c r="D408" s="238">
        <v>22</v>
      </c>
      <c r="E408" s="237">
        <v>2.7656998779179429</v>
      </c>
      <c r="F408" s="237">
        <v>14.796577249311236</v>
      </c>
      <c r="G408" s="237">
        <v>20.475000000000001</v>
      </c>
      <c r="H408" s="237">
        <v>18.872</v>
      </c>
      <c r="I408" s="83"/>
      <c r="J408" s="251">
        <f t="shared" si="38"/>
        <v>14.796577249311236</v>
      </c>
      <c r="K408" s="250"/>
      <c r="L408" s="250"/>
      <c r="M408" s="252">
        <v>42057</v>
      </c>
    </row>
    <row r="409" spans="2:13" ht="14.25">
      <c r="B409" s="309"/>
      <c r="C409" s="238"/>
      <c r="D409" s="238">
        <v>23</v>
      </c>
      <c r="E409" s="237">
        <v>2.8453843418022631</v>
      </c>
      <c r="F409" s="237">
        <v>15.016531176658956</v>
      </c>
      <c r="G409" s="237">
        <v>20.196000000000002</v>
      </c>
      <c r="H409" s="237">
        <v>19.98</v>
      </c>
      <c r="I409" s="83"/>
      <c r="J409" s="251">
        <f t="shared" si="38"/>
        <v>15.016531176658956</v>
      </c>
      <c r="K409" s="250"/>
      <c r="L409" s="250"/>
      <c r="M409" s="252">
        <v>42058</v>
      </c>
    </row>
    <row r="410" spans="2:13" ht="14.25">
      <c r="B410" s="309"/>
      <c r="C410" s="238"/>
      <c r="D410" s="238">
        <v>24</v>
      </c>
      <c r="E410" s="237">
        <v>3.2377630772090078</v>
      </c>
      <c r="F410" s="237">
        <v>14.85200658808235</v>
      </c>
      <c r="G410" s="237">
        <v>18.396999999999998</v>
      </c>
      <c r="H410" s="237">
        <v>19.963000000000001</v>
      </c>
      <c r="I410" s="83"/>
      <c r="J410" s="251">
        <f t="shared" si="38"/>
        <v>14.85200658808235</v>
      </c>
      <c r="K410" s="250"/>
      <c r="L410" s="250"/>
      <c r="M410" s="252">
        <v>42059</v>
      </c>
    </row>
    <row r="411" spans="2:13" ht="14.25">
      <c r="B411" s="309"/>
      <c r="C411" s="238"/>
      <c r="D411" s="238">
        <v>25</v>
      </c>
      <c r="E411" s="237">
        <v>3.1526809506292497</v>
      </c>
      <c r="F411" s="237">
        <v>15.100282221253332</v>
      </c>
      <c r="G411" s="237">
        <v>18.317</v>
      </c>
      <c r="H411" s="237">
        <v>18.088000000000001</v>
      </c>
      <c r="I411" s="83"/>
      <c r="J411" s="251">
        <f t="shared" si="38"/>
        <v>15.100282221253332</v>
      </c>
      <c r="K411" s="250"/>
      <c r="L411" s="250"/>
      <c r="M411" s="252">
        <v>42060</v>
      </c>
    </row>
    <row r="412" spans="2:13" ht="14.25">
      <c r="B412" s="309"/>
      <c r="C412" s="238"/>
      <c r="D412" s="238">
        <v>26</v>
      </c>
      <c r="E412" s="237">
        <v>3.1472011756808249</v>
      </c>
      <c r="F412" s="237">
        <v>14.907917518333445</v>
      </c>
      <c r="G412" s="237">
        <v>18.879000000000001</v>
      </c>
      <c r="H412" s="237">
        <v>16.855</v>
      </c>
      <c r="I412" s="83"/>
      <c r="J412" s="251">
        <f t="shared" si="38"/>
        <v>14.907917518333445</v>
      </c>
      <c r="K412" s="250"/>
      <c r="L412" s="250"/>
      <c r="M412" s="252">
        <v>42061</v>
      </c>
    </row>
    <row r="413" spans="2:13" ht="14.25">
      <c r="B413" s="309"/>
      <c r="C413" s="238"/>
      <c r="D413" s="238">
        <v>27</v>
      </c>
      <c r="E413" s="237">
        <v>3.458199723868189</v>
      </c>
      <c r="F413" s="237">
        <v>14.83809560153197</v>
      </c>
      <c r="G413" s="237">
        <v>19.134</v>
      </c>
      <c r="H413" s="237">
        <v>19.547000000000001</v>
      </c>
      <c r="I413" s="83"/>
      <c r="J413" s="251">
        <f t="shared" si="38"/>
        <v>14.83809560153197</v>
      </c>
      <c r="K413" s="250"/>
      <c r="L413" s="250"/>
      <c r="M413" s="252">
        <v>42062</v>
      </c>
    </row>
    <row r="414" spans="2:13" ht="14.25">
      <c r="B414" s="309"/>
      <c r="C414" s="238"/>
      <c r="D414" s="238">
        <v>28</v>
      </c>
      <c r="E414" s="237">
        <v>3.5963662231752549</v>
      </c>
      <c r="F414" s="237">
        <v>14.258174393586961</v>
      </c>
      <c r="G414" s="237">
        <v>19.966999999999999</v>
      </c>
      <c r="H414" s="237">
        <v>19.428000000000001</v>
      </c>
      <c r="I414" s="83"/>
      <c r="J414" s="251">
        <f t="shared" si="38"/>
        <v>14.258174393586961</v>
      </c>
      <c r="K414" s="250">
        <v>40</v>
      </c>
      <c r="L414" s="250"/>
      <c r="M414" s="252">
        <v>42063</v>
      </c>
    </row>
    <row r="415" spans="2:13" ht="14.25">
      <c r="B415" s="309"/>
      <c r="C415" s="238">
        <v>3</v>
      </c>
      <c r="D415" s="238">
        <v>1</v>
      </c>
      <c r="E415" s="237">
        <v>3.475208833253975</v>
      </c>
      <c r="F415" s="237">
        <v>14.596333626971834</v>
      </c>
      <c r="G415" s="237">
        <v>18.599</v>
      </c>
      <c r="H415" s="237">
        <v>18.638000000000002</v>
      </c>
      <c r="I415" s="83"/>
      <c r="J415" s="251">
        <f t="shared" si="38"/>
        <v>14.596333626971834</v>
      </c>
      <c r="K415" s="250"/>
      <c r="L415" s="250"/>
      <c r="M415" s="252">
        <v>42064</v>
      </c>
    </row>
    <row r="416" spans="2:13" ht="14.25">
      <c r="B416" s="309"/>
      <c r="C416" s="238"/>
      <c r="D416" s="238">
        <v>2</v>
      </c>
      <c r="E416" s="237">
        <v>3.0523550926083609</v>
      </c>
      <c r="F416" s="237">
        <v>15.098937811657832</v>
      </c>
      <c r="G416" s="237">
        <v>19.751999999999999</v>
      </c>
      <c r="H416" s="237">
        <v>16.698</v>
      </c>
      <c r="I416" s="83"/>
      <c r="J416" s="251">
        <f t="shared" si="38"/>
        <v>15.098937811657832</v>
      </c>
      <c r="K416" s="250"/>
      <c r="L416" s="250"/>
      <c r="M416" s="252">
        <v>42065</v>
      </c>
    </row>
    <row r="417" spans="2:13" ht="14.25">
      <c r="B417" s="309"/>
      <c r="C417" s="238"/>
      <c r="D417" s="238">
        <v>3</v>
      </c>
      <c r="E417" s="237">
        <v>3.154971776116958</v>
      </c>
      <c r="F417" s="237">
        <v>15.581000596811309</v>
      </c>
      <c r="G417" s="237">
        <v>21.59</v>
      </c>
      <c r="H417" s="237">
        <v>17.533000000000001</v>
      </c>
      <c r="I417" s="83"/>
      <c r="J417" s="251">
        <f t="shared" si="38"/>
        <v>15.581000596811309</v>
      </c>
      <c r="K417" s="250"/>
      <c r="L417" s="250"/>
      <c r="M417" s="252">
        <v>42066</v>
      </c>
    </row>
    <row r="418" spans="2:13" ht="14.25">
      <c r="B418" s="309"/>
      <c r="C418" s="238"/>
      <c r="D418" s="238">
        <v>4</v>
      </c>
      <c r="E418" s="237">
        <v>3.2439520090000395</v>
      </c>
      <c r="F418" s="237">
        <v>15.571244887463022</v>
      </c>
      <c r="G418" s="237">
        <v>19.524000000000001</v>
      </c>
      <c r="H418" s="237">
        <v>19.428000000000001</v>
      </c>
      <c r="I418" s="83"/>
      <c r="J418" s="251">
        <f t="shared" si="38"/>
        <v>15.571244887463022</v>
      </c>
      <c r="K418" s="250"/>
      <c r="L418" s="250"/>
      <c r="M418" s="252">
        <v>42067</v>
      </c>
    </row>
    <row r="419" spans="2:13" ht="14.25">
      <c r="B419" s="309"/>
      <c r="C419" s="238"/>
      <c r="D419" s="238">
        <v>5</v>
      </c>
      <c r="E419" s="237">
        <v>2.7635729596220799</v>
      </c>
      <c r="F419" s="237">
        <v>15.281394048744778</v>
      </c>
      <c r="G419" s="237">
        <v>18.797999999999998</v>
      </c>
      <c r="H419" s="237">
        <v>18.798999999999999</v>
      </c>
      <c r="I419" s="83"/>
      <c r="J419" s="251">
        <f t="shared" si="38"/>
        <v>15.281394048744778</v>
      </c>
      <c r="K419" s="250"/>
      <c r="L419" s="250"/>
      <c r="M419" s="252">
        <v>42068</v>
      </c>
    </row>
    <row r="420" spans="2:13" ht="14.25">
      <c r="B420" s="309"/>
      <c r="C420" s="238"/>
      <c r="D420" s="238">
        <v>6</v>
      </c>
      <c r="E420" s="237">
        <v>2.6248648001608532</v>
      </c>
      <c r="F420" s="237">
        <v>15.726159867133793</v>
      </c>
      <c r="G420" s="237">
        <v>17.552</v>
      </c>
      <c r="H420" s="237">
        <v>14.795999999999999</v>
      </c>
      <c r="I420" s="83"/>
      <c r="J420" s="251">
        <f t="shared" si="38"/>
        <v>14.795999999999999</v>
      </c>
      <c r="K420" s="250"/>
      <c r="L420" s="250"/>
      <c r="M420" s="252">
        <v>42069</v>
      </c>
    </row>
    <row r="421" spans="2:13" ht="14.25">
      <c r="B421" s="309"/>
      <c r="C421" s="238"/>
      <c r="D421" s="238">
        <v>7</v>
      </c>
      <c r="E421" s="237">
        <v>2.5672633535390625</v>
      </c>
      <c r="F421" s="237">
        <v>16.213423596521075</v>
      </c>
      <c r="G421" s="237">
        <v>16.218</v>
      </c>
      <c r="H421" s="237">
        <v>17.2</v>
      </c>
      <c r="I421" s="83"/>
      <c r="J421" s="251">
        <f t="shared" ref="J421:J484" si="39">IF(H421&gt;F421,F421,H421)</f>
        <v>16.213423596521075</v>
      </c>
      <c r="K421" s="250"/>
      <c r="L421" s="250"/>
      <c r="M421" s="252">
        <v>42070</v>
      </c>
    </row>
    <row r="422" spans="2:13" ht="14.25">
      <c r="B422" s="309"/>
      <c r="C422" s="238"/>
      <c r="D422" s="238">
        <v>8</v>
      </c>
      <c r="E422" s="237">
        <v>2.8044675971973336</v>
      </c>
      <c r="F422" s="237">
        <v>16.448539640874902</v>
      </c>
      <c r="G422" s="237">
        <v>17.100000000000001</v>
      </c>
      <c r="H422" s="237">
        <v>18.201000000000001</v>
      </c>
      <c r="I422" s="83"/>
      <c r="J422" s="251">
        <f t="shared" si="39"/>
        <v>16.448539640874902</v>
      </c>
      <c r="K422" s="250"/>
      <c r="L422" s="250"/>
      <c r="M422" s="252">
        <v>42071</v>
      </c>
    </row>
    <row r="423" spans="2:13" ht="14.25">
      <c r="B423" s="309"/>
      <c r="C423" s="238"/>
      <c r="D423" s="238">
        <v>9</v>
      </c>
      <c r="E423" s="237">
        <v>2.2607916611908654</v>
      </c>
      <c r="F423" s="237">
        <v>16.928762113453317</v>
      </c>
      <c r="G423" s="237">
        <v>20.077999999999999</v>
      </c>
      <c r="H423" s="237">
        <v>18.225000000000001</v>
      </c>
      <c r="I423" s="83"/>
      <c r="J423" s="251">
        <f t="shared" si="39"/>
        <v>16.928762113453317</v>
      </c>
      <c r="K423" s="250"/>
      <c r="L423" s="250"/>
      <c r="M423" s="252">
        <v>42072</v>
      </c>
    </row>
    <row r="424" spans="2:13" ht="14.25">
      <c r="B424" s="309"/>
      <c r="C424" s="238"/>
      <c r="D424" s="238">
        <v>10</v>
      </c>
      <c r="E424" s="237">
        <v>2.567505271630282</v>
      </c>
      <c r="F424" s="237">
        <v>17.115990953508167</v>
      </c>
      <c r="G424" s="237">
        <v>20.795000000000002</v>
      </c>
      <c r="H424" s="237">
        <v>20.190000000000001</v>
      </c>
      <c r="I424" s="83"/>
      <c r="J424" s="251">
        <f t="shared" si="39"/>
        <v>17.115990953508167</v>
      </c>
      <c r="K424" s="250"/>
      <c r="L424" s="250"/>
      <c r="M424" s="252">
        <v>42073</v>
      </c>
    </row>
    <row r="425" spans="2:13" ht="14.25">
      <c r="B425" s="309"/>
      <c r="C425" s="238"/>
      <c r="D425" s="238">
        <v>11</v>
      </c>
      <c r="E425" s="237">
        <v>2.6110546372420385</v>
      </c>
      <c r="F425" s="237">
        <v>17.467906122084599</v>
      </c>
      <c r="G425" s="237">
        <v>18.890999999999998</v>
      </c>
      <c r="H425" s="237">
        <v>22.43</v>
      </c>
      <c r="I425" s="83"/>
      <c r="J425" s="251">
        <f t="shared" si="39"/>
        <v>17.467906122084599</v>
      </c>
      <c r="K425" s="250"/>
      <c r="L425" s="250"/>
      <c r="M425" s="252">
        <v>42074</v>
      </c>
    </row>
    <row r="426" spans="2:13" ht="14.25">
      <c r="B426" s="309"/>
      <c r="C426" s="238"/>
      <c r="D426" s="238">
        <v>12</v>
      </c>
      <c r="E426" s="237">
        <v>2.5759248673857473</v>
      </c>
      <c r="F426" s="237">
        <v>17.118362987801977</v>
      </c>
      <c r="G426" s="237">
        <v>19.553999999999998</v>
      </c>
      <c r="H426" s="237">
        <v>20.408000000000001</v>
      </c>
      <c r="I426" s="83"/>
      <c r="J426" s="251">
        <f t="shared" si="39"/>
        <v>17.118362987801977</v>
      </c>
      <c r="K426" s="250"/>
      <c r="L426" s="250"/>
      <c r="M426" s="252">
        <v>42075</v>
      </c>
    </row>
    <row r="427" spans="2:13" ht="14.25">
      <c r="B427" s="309"/>
      <c r="C427" s="238"/>
      <c r="D427" s="238">
        <v>13</v>
      </c>
      <c r="E427" s="237">
        <v>2.8266775521730616</v>
      </c>
      <c r="F427" s="237">
        <v>16.64832908291671</v>
      </c>
      <c r="G427" s="237">
        <v>15.994999999999999</v>
      </c>
      <c r="H427" s="237">
        <v>18.596</v>
      </c>
      <c r="I427" s="83"/>
      <c r="J427" s="251">
        <f t="shared" si="39"/>
        <v>16.64832908291671</v>
      </c>
      <c r="K427" s="250"/>
      <c r="L427" s="250"/>
      <c r="M427" s="252">
        <v>42076</v>
      </c>
    </row>
    <row r="428" spans="2:13" ht="14.25">
      <c r="B428" s="309"/>
      <c r="C428" s="238"/>
      <c r="D428" s="238">
        <v>14</v>
      </c>
      <c r="E428" s="237">
        <v>2.5969958670436393</v>
      </c>
      <c r="F428" s="237">
        <v>17.190423420781546</v>
      </c>
      <c r="G428" s="237">
        <v>17.312999999999999</v>
      </c>
      <c r="H428" s="237">
        <v>19.268000000000001</v>
      </c>
      <c r="I428" s="83"/>
      <c r="J428" s="251">
        <f t="shared" si="39"/>
        <v>17.190423420781546</v>
      </c>
      <c r="K428" s="250"/>
      <c r="L428" s="253" t="s">
        <v>146</v>
      </c>
      <c r="M428" s="252">
        <v>42077</v>
      </c>
    </row>
    <row r="429" spans="2:13" ht="14.25">
      <c r="B429" s="309">
        <v>42430</v>
      </c>
      <c r="C429" s="238"/>
      <c r="D429" s="238">
        <v>15</v>
      </c>
      <c r="E429" s="237">
        <v>1.9891257111645906</v>
      </c>
      <c r="F429" s="237">
        <v>17.751513284900565</v>
      </c>
      <c r="G429" s="237">
        <v>20.872</v>
      </c>
      <c r="H429" s="237">
        <v>18.471</v>
      </c>
      <c r="I429" s="83"/>
      <c r="J429" s="251">
        <f t="shared" si="39"/>
        <v>17.751513284900565</v>
      </c>
      <c r="K429" s="250"/>
      <c r="L429" s="250"/>
      <c r="M429" s="252">
        <v>42078</v>
      </c>
    </row>
    <row r="430" spans="2:13" ht="14.25">
      <c r="B430" s="309"/>
      <c r="C430" s="238"/>
      <c r="D430" s="238">
        <v>16</v>
      </c>
      <c r="E430" s="237">
        <v>2.3089944625457917</v>
      </c>
      <c r="F430" s="237">
        <v>17.840756677590949</v>
      </c>
      <c r="G430" s="237">
        <v>21.643000000000001</v>
      </c>
      <c r="H430" s="237">
        <v>12.933</v>
      </c>
      <c r="I430" s="83"/>
      <c r="J430" s="251">
        <f t="shared" si="39"/>
        <v>12.933</v>
      </c>
      <c r="K430" s="250"/>
      <c r="L430" s="250"/>
      <c r="M430" s="252">
        <v>42079</v>
      </c>
    </row>
    <row r="431" spans="2:13" ht="14.25">
      <c r="B431" s="309"/>
      <c r="C431" s="238"/>
      <c r="D431" s="238">
        <v>17</v>
      </c>
      <c r="E431" s="237">
        <v>2.2399340499483529</v>
      </c>
      <c r="F431" s="237">
        <v>17.99584302376849</v>
      </c>
      <c r="G431" s="237">
        <v>17.814</v>
      </c>
      <c r="H431" s="237">
        <v>15.776999999999999</v>
      </c>
      <c r="I431" s="83"/>
      <c r="J431" s="251">
        <f t="shared" si="39"/>
        <v>15.776999999999999</v>
      </c>
      <c r="K431" s="250"/>
      <c r="L431" s="250"/>
      <c r="M431" s="252">
        <v>42080</v>
      </c>
    </row>
    <row r="432" spans="2:13" ht="14.25">
      <c r="B432" s="309"/>
      <c r="C432" s="238"/>
      <c r="D432" s="238">
        <v>18</v>
      </c>
      <c r="E432" s="237">
        <v>2.3732785053797363</v>
      </c>
      <c r="F432" s="237">
        <v>18.292897801760926</v>
      </c>
      <c r="G432" s="237">
        <v>16.096</v>
      </c>
      <c r="H432" s="237">
        <v>18.242000000000001</v>
      </c>
      <c r="I432" s="83"/>
      <c r="J432" s="251">
        <f t="shared" si="39"/>
        <v>18.242000000000001</v>
      </c>
      <c r="K432" s="250"/>
      <c r="L432" s="250"/>
      <c r="M432" s="252">
        <v>42081</v>
      </c>
    </row>
    <row r="433" spans="2:13" ht="14.25">
      <c r="B433" s="309"/>
      <c r="C433" s="238"/>
      <c r="D433" s="238">
        <v>19</v>
      </c>
      <c r="E433" s="237">
        <v>2.2844008048866589</v>
      </c>
      <c r="F433" s="237">
        <v>18.212771414378796</v>
      </c>
      <c r="G433" s="237">
        <v>15.786</v>
      </c>
      <c r="H433" s="237">
        <v>17.974</v>
      </c>
      <c r="I433" s="83"/>
      <c r="J433" s="251">
        <f t="shared" si="39"/>
        <v>17.974</v>
      </c>
      <c r="K433" s="250"/>
      <c r="L433" s="250"/>
      <c r="M433" s="252">
        <v>42082</v>
      </c>
    </row>
    <row r="434" spans="2:13" ht="14.25">
      <c r="B434" s="309"/>
      <c r="C434" s="238"/>
      <c r="D434" s="238">
        <v>20</v>
      </c>
      <c r="E434" s="237">
        <v>2.869196764664252</v>
      </c>
      <c r="F434" s="237">
        <v>18.519496760511029</v>
      </c>
      <c r="G434" s="237">
        <v>16.271999999999998</v>
      </c>
      <c r="H434" s="237">
        <v>16.329999999999998</v>
      </c>
      <c r="I434" s="83"/>
      <c r="J434" s="251">
        <f t="shared" si="39"/>
        <v>16.329999999999998</v>
      </c>
      <c r="K434" s="250"/>
      <c r="L434" s="250"/>
      <c r="M434" s="252">
        <v>42083</v>
      </c>
    </row>
    <row r="435" spans="2:13" ht="14.25">
      <c r="B435" s="309"/>
      <c r="C435" s="238"/>
      <c r="D435" s="238">
        <v>21</v>
      </c>
      <c r="E435" s="237">
        <v>2.7517869827823405</v>
      </c>
      <c r="F435" s="237">
        <v>18.302205064360084</v>
      </c>
      <c r="G435" s="237">
        <v>16.602</v>
      </c>
      <c r="H435" s="237">
        <v>15.343</v>
      </c>
      <c r="I435" s="83"/>
      <c r="J435" s="251">
        <f t="shared" si="39"/>
        <v>15.343</v>
      </c>
      <c r="K435" s="250"/>
      <c r="L435" s="250"/>
      <c r="M435" s="252">
        <v>42084</v>
      </c>
    </row>
    <row r="436" spans="2:13" ht="14.25">
      <c r="B436" s="309"/>
      <c r="C436" s="238"/>
      <c r="D436" s="238">
        <v>22</v>
      </c>
      <c r="E436" s="237">
        <v>2.8935381260791972</v>
      </c>
      <c r="F436" s="237">
        <v>18.311756860786435</v>
      </c>
      <c r="G436" s="237">
        <v>19.091000000000001</v>
      </c>
      <c r="H436" s="237">
        <v>15.382999999999999</v>
      </c>
      <c r="I436" s="83"/>
      <c r="J436" s="251">
        <f t="shared" si="39"/>
        <v>15.382999999999999</v>
      </c>
      <c r="K436" s="250"/>
      <c r="L436" s="250"/>
      <c r="M436" s="252">
        <v>42085</v>
      </c>
    </row>
    <row r="437" spans="2:13" ht="14.25">
      <c r="B437" s="309"/>
      <c r="C437" s="238"/>
      <c r="D437" s="238">
        <v>23</v>
      </c>
      <c r="E437" s="237">
        <v>2.8875708737400285</v>
      </c>
      <c r="F437" s="237">
        <v>18.191616416121402</v>
      </c>
      <c r="G437" s="237">
        <v>20.463000000000001</v>
      </c>
      <c r="H437" s="237">
        <v>15.897</v>
      </c>
      <c r="I437" s="83"/>
      <c r="J437" s="251">
        <f t="shared" si="39"/>
        <v>15.897</v>
      </c>
      <c r="K437" s="250"/>
      <c r="L437" s="250"/>
      <c r="M437" s="252">
        <v>42086</v>
      </c>
    </row>
    <row r="438" spans="2:13" ht="14.25">
      <c r="B438" s="309"/>
      <c r="C438" s="238"/>
      <c r="D438" s="238">
        <v>24</v>
      </c>
      <c r="E438" s="237">
        <v>2.6885574547507241</v>
      </c>
      <c r="F438" s="237">
        <v>17.789508169302554</v>
      </c>
      <c r="G438" s="237">
        <v>21.132999999999999</v>
      </c>
      <c r="H438" s="237">
        <v>16.417000000000002</v>
      </c>
      <c r="I438" s="83"/>
      <c r="J438" s="251">
        <f t="shared" si="39"/>
        <v>16.417000000000002</v>
      </c>
      <c r="K438" s="250"/>
      <c r="L438" s="250"/>
      <c r="M438" s="252">
        <v>42087</v>
      </c>
    </row>
    <row r="439" spans="2:13" ht="14.25">
      <c r="B439" s="309"/>
      <c r="C439" s="238"/>
      <c r="D439" s="238">
        <v>25</v>
      </c>
      <c r="E439" s="237">
        <v>2.6178560693991213</v>
      </c>
      <c r="F439" s="237">
        <v>17.294903534637587</v>
      </c>
      <c r="G439" s="237">
        <v>20.533000000000001</v>
      </c>
      <c r="H439" s="237">
        <v>15.554</v>
      </c>
      <c r="I439" s="83"/>
      <c r="J439" s="251">
        <f t="shared" si="39"/>
        <v>15.554</v>
      </c>
      <c r="K439" s="250"/>
      <c r="L439" s="250"/>
      <c r="M439" s="252">
        <v>42088</v>
      </c>
    </row>
    <row r="440" spans="2:13" ht="14.25">
      <c r="B440" s="309"/>
      <c r="C440" s="238"/>
      <c r="D440" s="238">
        <v>26</v>
      </c>
      <c r="E440" s="237">
        <v>2.7893293956230094</v>
      </c>
      <c r="F440" s="237">
        <v>17.401518076743283</v>
      </c>
      <c r="G440" s="237">
        <v>19.635000000000002</v>
      </c>
      <c r="H440" s="237">
        <v>15.718</v>
      </c>
      <c r="I440" s="83"/>
      <c r="J440" s="251">
        <f t="shared" si="39"/>
        <v>15.718</v>
      </c>
      <c r="K440" s="250"/>
      <c r="L440" s="250"/>
      <c r="M440" s="252">
        <v>42089</v>
      </c>
    </row>
    <row r="441" spans="2:13" ht="14.25">
      <c r="B441" s="309"/>
      <c r="C441" s="238"/>
      <c r="D441" s="238">
        <v>27</v>
      </c>
      <c r="E441" s="237">
        <v>2.8444000660070823</v>
      </c>
      <c r="F441" s="237">
        <v>17.524688316473785</v>
      </c>
      <c r="G441" s="237">
        <v>18.472000000000001</v>
      </c>
      <c r="H441" s="237">
        <v>14.037000000000001</v>
      </c>
      <c r="I441" s="83"/>
      <c r="J441" s="251">
        <f t="shared" si="39"/>
        <v>14.037000000000001</v>
      </c>
      <c r="K441" s="250"/>
      <c r="L441" s="250"/>
      <c r="M441" s="252">
        <v>42090</v>
      </c>
    </row>
    <row r="442" spans="2:13" ht="14.25">
      <c r="B442" s="309"/>
      <c r="C442" s="238"/>
      <c r="D442" s="238">
        <v>28</v>
      </c>
      <c r="E442" s="237">
        <v>2.4873821165864656</v>
      </c>
      <c r="F442" s="237">
        <v>17.306902228478567</v>
      </c>
      <c r="G442" s="237">
        <v>18.596</v>
      </c>
      <c r="H442" s="237">
        <v>16.486999999999998</v>
      </c>
      <c r="I442" s="83"/>
      <c r="J442" s="251">
        <f t="shared" si="39"/>
        <v>16.486999999999998</v>
      </c>
      <c r="K442" s="250"/>
      <c r="L442" s="250"/>
      <c r="M442" s="252">
        <v>42091</v>
      </c>
    </row>
    <row r="443" spans="2:13" ht="14.25">
      <c r="B443" s="309"/>
      <c r="C443" s="238"/>
      <c r="D443" s="238">
        <v>29</v>
      </c>
      <c r="E443" s="237">
        <v>2.4334323684724279</v>
      </c>
      <c r="F443" s="237">
        <v>17.737201936211516</v>
      </c>
      <c r="G443" s="237">
        <v>18.943999999999999</v>
      </c>
      <c r="H443" s="237">
        <v>17.841999999999999</v>
      </c>
      <c r="I443" s="83"/>
      <c r="J443" s="251">
        <f t="shared" si="39"/>
        <v>17.737201936211516</v>
      </c>
      <c r="K443" s="250"/>
      <c r="L443" s="250"/>
      <c r="M443" s="252">
        <v>42092</v>
      </c>
    </row>
    <row r="444" spans="2:13" ht="14.25">
      <c r="B444" s="309"/>
      <c r="C444" s="238"/>
      <c r="D444" s="238">
        <v>30</v>
      </c>
      <c r="E444" s="237">
        <v>2.5066891077396094</v>
      </c>
      <c r="F444" s="237">
        <v>17.545814654491942</v>
      </c>
      <c r="G444" s="237">
        <v>19.036000000000001</v>
      </c>
      <c r="H444" s="237">
        <v>12.369</v>
      </c>
      <c r="I444" s="83"/>
      <c r="J444" s="251">
        <f t="shared" si="39"/>
        <v>12.369</v>
      </c>
      <c r="K444" s="250"/>
      <c r="L444" s="250"/>
      <c r="M444" s="252">
        <v>42093</v>
      </c>
    </row>
    <row r="445" spans="2:13" ht="14.25">
      <c r="B445" s="309"/>
      <c r="C445" s="238"/>
      <c r="D445" s="238">
        <v>31</v>
      </c>
      <c r="E445" s="237">
        <v>2.6395400178640207</v>
      </c>
      <c r="F445" s="237">
        <v>18.224518123872809</v>
      </c>
      <c r="G445" s="237">
        <v>16.379000000000001</v>
      </c>
      <c r="H445" s="237">
        <v>12.445</v>
      </c>
      <c r="I445" s="83"/>
      <c r="J445" s="251">
        <f t="shared" si="39"/>
        <v>12.445</v>
      </c>
      <c r="K445" s="250">
        <v>40</v>
      </c>
      <c r="L445" s="250"/>
      <c r="M445" s="252">
        <v>42094</v>
      </c>
    </row>
    <row r="446" spans="2:13" ht="14.25">
      <c r="B446" s="309"/>
      <c r="C446" s="238">
        <v>4</v>
      </c>
      <c r="D446" s="238">
        <v>1</v>
      </c>
      <c r="E446" s="237">
        <v>2.6550830535527674</v>
      </c>
      <c r="F446" s="237">
        <v>18.519499057488225</v>
      </c>
      <c r="G446" s="237">
        <v>17.791</v>
      </c>
      <c r="H446" s="237">
        <v>15.095000000000001</v>
      </c>
      <c r="I446" s="83"/>
      <c r="J446" s="251">
        <f t="shared" si="39"/>
        <v>15.095000000000001</v>
      </c>
      <c r="K446" s="250"/>
      <c r="L446" s="250"/>
      <c r="M446" s="252">
        <v>42095</v>
      </c>
    </row>
    <row r="447" spans="2:13" ht="14.25">
      <c r="B447" s="309"/>
      <c r="C447" s="238"/>
      <c r="D447" s="238">
        <v>2</v>
      </c>
      <c r="E447" s="237">
        <v>2.2926645967067456</v>
      </c>
      <c r="F447" s="237">
        <v>18.060631282072649</v>
      </c>
      <c r="G447" s="237">
        <v>18.361999999999998</v>
      </c>
      <c r="H447" s="237">
        <v>15.175000000000001</v>
      </c>
      <c r="I447" s="83"/>
      <c r="J447" s="251">
        <f t="shared" si="39"/>
        <v>15.175000000000001</v>
      </c>
      <c r="K447" s="250"/>
      <c r="L447" s="250"/>
      <c r="M447" s="252">
        <v>42096</v>
      </c>
    </row>
    <row r="448" spans="2:13" ht="14.25">
      <c r="B448" s="309"/>
      <c r="C448" s="238"/>
      <c r="D448" s="238">
        <v>3</v>
      </c>
      <c r="E448" s="237">
        <v>2.7037129578010957</v>
      </c>
      <c r="F448" s="237">
        <v>17.681961934251536</v>
      </c>
      <c r="G448" s="237">
        <v>16.417999999999999</v>
      </c>
      <c r="H448" s="237">
        <v>17.581</v>
      </c>
      <c r="I448" s="83"/>
      <c r="J448" s="251">
        <f t="shared" si="39"/>
        <v>17.581</v>
      </c>
      <c r="K448" s="250"/>
      <c r="L448" s="250"/>
      <c r="M448" s="252">
        <v>42097</v>
      </c>
    </row>
    <row r="449" spans="2:13" ht="14.25">
      <c r="B449" s="309"/>
      <c r="C449" s="238"/>
      <c r="D449" s="238">
        <v>4</v>
      </c>
      <c r="E449" s="237">
        <v>2.9239750012773875</v>
      </c>
      <c r="F449" s="237">
        <v>17.610064348946743</v>
      </c>
      <c r="G449" s="237">
        <v>15.597</v>
      </c>
      <c r="H449" s="237">
        <v>19.268000000000001</v>
      </c>
      <c r="I449" s="83"/>
      <c r="J449" s="251">
        <f t="shared" si="39"/>
        <v>17.610064348946743</v>
      </c>
      <c r="K449" s="250"/>
      <c r="L449" s="250"/>
      <c r="M449" s="252">
        <v>42098</v>
      </c>
    </row>
    <row r="450" spans="2:13" ht="14.25">
      <c r="B450" s="309"/>
      <c r="C450" s="238"/>
      <c r="D450" s="238">
        <v>5</v>
      </c>
      <c r="E450" s="237">
        <v>3.1862781241858249</v>
      </c>
      <c r="F450" s="237">
        <v>17.766327396172858</v>
      </c>
      <c r="G450" s="237">
        <v>14.179</v>
      </c>
      <c r="H450" s="237">
        <v>19.082999999999998</v>
      </c>
      <c r="I450" s="83"/>
      <c r="J450" s="251">
        <f t="shared" si="39"/>
        <v>17.766327396172858</v>
      </c>
      <c r="K450" s="250"/>
      <c r="L450" s="250"/>
      <c r="M450" s="252">
        <v>42099</v>
      </c>
    </row>
    <row r="451" spans="2:13" ht="14.25">
      <c r="B451" s="309"/>
      <c r="C451" s="238"/>
      <c r="D451" s="238">
        <v>6</v>
      </c>
      <c r="E451" s="237">
        <v>2.9575941172962383</v>
      </c>
      <c r="F451" s="237">
        <v>18.622271865746644</v>
      </c>
      <c r="G451" s="237">
        <v>14.755000000000001</v>
      </c>
      <c r="H451" s="237">
        <v>17.850000000000001</v>
      </c>
      <c r="I451" s="83"/>
      <c r="J451" s="251">
        <f t="shared" si="39"/>
        <v>17.850000000000001</v>
      </c>
      <c r="K451" s="250"/>
      <c r="L451" s="250"/>
      <c r="M451" s="252">
        <v>42100</v>
      </c>
    </row>
    <row r="452" spans="2:13" ht="14.25">
      <c r="B452" s="309"/>
      <c r="C452" s="238"/>
      <c r="D452" s="238">
        <v>7</v>
      </c>
      <c r="E452" s="237">
        <v>2.5381672554957784</v>
      </c>
      <c r="F452" s="237">
        <v>18.253153755664382</v>
      </c>
      <c r="G452" s="237">
        <v>15.999000000000001</v>
      </c>
      <c r="H452" s="237">
        <v>19.309000000000001</v>
      </c>
      <c r="I452" s="83"/>
      <c r="J452" s="251">
        <f t="shared" si="39"/>
        <v>18.253153755664382</v>
      </c>
      <c r="K452" s="250"/>
      <c r="L452" s="250"/>
      <c r="M452" s="252">
        <v>42101</v>
      </c>
    </row>
    <row r="453" spans="2:13" ht="14.25">
      <c r="B453" s="309"/>
      <c r="C453" s="238"/>
      <c r="D453" s="238">
        <v>8</v>
      </c>
      <c r="E453" s="237">
        <v>2.8087169329381041</v>
      </c>
      <c r="F453" s="237">
        <v>18.40953155352231</v>
      </c>
      <c r="G453" s="237">
        <v>18.102</v>
      </c>
      <c r="H453" s="237">
        <v>20.382000000000001</v>
      </c>
      <c r="I453" s="83"/>
      <c r="J453" s="251">
        <f t="shared" si="39"/>
        <v>18.40953155352231</v>
      </c>
      <c r="K453" s="250"/>
      <c r="L453" s="250"/>
      <c r="M453" s="252">
        <v>42102</v>
      </c>
    </row>
    <row r="454" spans="2:13" ht="14.25">
      <c r="B454" s="309"/>
      <c r="C454" s="238"/>
      <c r="D454" s="238">
        <v>9</v>
      </c>
      <c r="E454" s="237">
        <v>2.901626796818193</v>
      </c>
      <c r="F454" s="237">
        <v>18.629493863152621</v>
      </c>
      <c r="G454" s="237">
        <v>17.074999999999999</v>
      </c>
      <c r="H454" s="237">
        <v>19.260000000000002</v>
      </c>
      <c r="I454" s="83"/>
      <c r="J454" s="251">
        <f t="shared" si="39"/>
        <v>18.629493863152621</v>
      </c>
      <c r="K454" s="250"/>
      <c r="L454" s="250"/>
      <c r="M454" s="252">
        <v>42103</v>
      </c>
    </row>
    <row r="455" spans="2:13" ht="14.25">
      <c r="B455" s="309"/>
      <c r="C455" s="238"/>
      <c r="D455" s="238">
        <v>10</v>
      </c>
      <c r="E455" s="237">
        <v>2.8620288160493401</v>
      </c>
      <c r="F455" s="237">
        <v>18.132648480342926</v>
      </c>
      <c r="G455" s="237">
        <v>17.103999999999999</v>
      </c>
      <c r="H455" s="237">
        <v>19.024999999999999</v>
      </c>
      <c r="I455" s="83"/>
      <c r="J455" s="251">
        <f t="shared" si="39"/>
        <v>18.132648480342926</v>
      </c>
      <c r="K455" s="250"/>
      <c r="L455" s="250"/>
      <c r="M455" s="252">
        <v>42104</v>
      </c>
    </row>
    <row r="456" spans="2:13" ht="14.25">
      <c r="B456" s="309"/>
      <c r="C456" s="238"/>
      <c r="D456" s="238">
        <v>11</v>
      </c>
      <c r="E456" s="237">
        <v>2.679022846427372</v>
      </c>
      <c r="F456" s="237">
        <v>18.094065735477148</v>
      </c>
      <c r="G456" s="237">
        <v>17.666</v>
      </c>
      <c r="H456" s="237">
        <v>19.181000000000001</v>
      </c>
      <c r="I456" s="83"/>
      <c r="J456" s="251">
        <f t="shared" si="39"/>
        <v>18.094065735477148</v>
      </c>
      <c r="K456" s="250"/>
      <c r="L456" s="250"/>
      <c r="M456" s="252">
        <v>42105</v>
      </c>
    </row>
    <row r="457" spans="2:13" ht="14.25">
      <c r="B457" s="309"/>
      <c r="C457" s="238"/>
      <c r="D457" s="238">
        <v>12</v>
      </c>
      <c r="E457" s="237">
        <v>2.2872524709405972</v>
      </c>
      <c r="F457" s="237">
        <v>18.126886652698403</v>
      </c>
      <c r="G457" s="237">
        <v>19.207999999999998</v>
      </c>
      <c r="H457" s="237">
        <v>19.687999999999999</v>
      </c>
      <c r="I457" s="83"/>
      <c r="J457" s="251">
        <f t="shared" si="39"/>
        <v>18.126886652698403</v>
      </c>
      <c r="K457" s="250"/>
      <c r="L457" s="250"/>
      <c r="M457" s="252">
        <v>42106</v>
      </c>
    </row>
    <row r="458" spans="2:13" ht="14.25">
      <c r="B458" s="309"/>
      <c r="C458" s="238"/>
      <c r="D458" s="238">
        <v>13</v>
      </c>
      <c r="E458" s="237">
        <v>2.4518808724539145</v>
      </c>
      <c r="F458" s="237">
        <v>18.244318077306595</v>
      </c>
      <c r="G458" s="237">
        <v>21.17</v>
      </c>
      <c r="H458" s="237">
        <v>18.114000000000001</v>
      </c>
      <c r="I458" s="83"/>
      <c r="J458" s="251">
        <f t="shared" si="39"/>
        <v>18.114000000000001</v>
      </c>
      <c r="K458" s="250"/>
      <c r="L458" s="250"/>
      <c r="M458" s="252">
        <v>42107</v>
      </c>
    </row>
    <row r="459" spans="2:13" ht="14.25">
      <c r="B459" s="309"/>
      <c r="C459" s="238"/>
      <c r="D459" s="238">
        <v>14</v>
      </c>
      <c r="E459" s="237">
        <v>2.5184129927431629</v>
      </c>
      <c r="F459" s="237">
        <v>18.10570928080282</v>
      </c>
      <c r="G459" s="237">
        <v>22.724</v>
      </c>
      <c r="H459" s="237">
        <v>19.481999999999999</v>
      </c>
      <c r="I459" s="83"/>
      <c r="J459" s="251">
        <f t="shared" si="39"/>
        <v>18.10570928080282</v>
      </c>
      <c r="K459" s="250"/>
      <c r="L459" s="253" t="s">
        <v>147</v>
      </c>
      <c r="M459" s="252">
        <v>42108</v>
      </c>
    </row>
    <row r="460" spans="2:13" ht="14.25">
      <c r="B460" s="309">
        <v>42461</v>
      </c>
      <c r="C460" s="238"/>
      <c r="D460" s="238">
        <v>15</v>
      </c>
      <c r="E460" s="237">
        <v>2.8490456585588357</v>
      </c>
      <c r="F460" s="237">
        <v>17.917978260191532</v>
      </c>
      <c r="G460" s="237">
        <v>21.652999999999999</v>
      </c>
      <c r="H460" s="237">
        <v>18.056000000000001</v>
      </c>
      <c r="I460" s="83"/>
      <c r="J460" s="251">
        <f t="shared" si="39"/>
        <v>17.917978260191532</v>
      </c>
      <c r="K460" s="250"/>
      <c r="L460" s="250"/>
      <c r="M460" s="252">
        <v>42109</v>
      </c>
    </row>
    <row r="461" spans="2:13" ht="14.25">
      <c r="B461" s="309"/>
      <c r="C461" s="238"/>
      <c r="D461" s="238">
        <v>16</v>
      </c>
      <c r="E461" s="237">
        <v>2.8843826888289947</v>
      </c>
      <c r="F461" s="237">
        <v>17.977826953388206</v>
      </c>
      <c r="G461" s="237">
        <v>21.331</v>
      </c>
      <c r="H461" s="237">
        <v>19.544</v>
      </c>
      <c r="I461" s="83"/>
      <c r="J461" s="251">
        <f t="shared" si="39"/>
        <v>17.977826953388206</v>
      </c>
      <c r="K461" s="250"/>
      <c r="L461" s="250"/>
      <c r="M461" s="252">
        <v>42110</v>
      </c>
    </row>
    <row r="462" spans="2:13" ht="14.25">
      <c r="B462" s="309"/>
      <c r="C462" s="238"/>
      <c r="D462" s="238">
        <v>17</v>
      </c>
      <c r="E462" s="237">
        <v>2.3043212161628803</v>
      </c>
      <c r="F462" s="237">
        <v>18.270634549927749</v>
      </c>
      <c r="G462" s="237">
        <v>22.542999999999999</v>
      </c>
      <c r="H462" s="237">
        <v>19.687999999999999</v>
      </c>
      <c r="I462" s="83"/>
      <c r="J462" s="251">
        <f t="shared" si="39"/>
        <v>18.270634549927749</v>
      </c>
      <c r="K462" s="250"/>
      <c r="L462" s="250"/>
      <c r="M462" s="252">
        <v>42111</v>
      </c>
    </row>
    <row r="463" spans="2:13" ht="14.25">
      <c r="B463" s="309"/>
      <c r="C463" s="238"/>
      <c r="D463" s="238">
        <v>18</v>
      </c>
      <c r="E463" s="237">
        <v>2.2742628271359608</v>
      </c>
      <c r="F463" s="237">
        <v>18.577410439554182</v>
      </c>
      <c r="G463" s="237">
        <v>17.838999999999999</v>
      </c>
      <c r="H463" s="237">
        <v>20.359000000000002</v>
      </c>
      <c r="I463" s="83"/>
      <c r="J463" s="251">
        <f t="shared" si="39"/>
        <v>18.577410439554182</v>
      </c>
      <c r="K463" s="250"/>
      <c r="L463" s="250"/>
      <c r="M463" s="252">
        <v>42112</v>
      </c>
    </row>
    <row r="464" spans="2:13" ht="14.25">
      <c r="B464" s="309"/>
      <c r="C464" s="238"/>
      <c r="D464" s="238">
        <v>19</v>
      </c>
      <c r="E464" s="237">
        <v>2.1543290090498353</v>
      </c>
      <c r="F464" s="237">
        <v>18.882363676964822</v>
      </c>
      <c r="G464" s="237">
        <v>18.260000000000002</v>
      </c>
      <c r="H464" s="237">
        <v>18.652999999999999</v>
      </c>
      <c r="I464" s="83"/>
      <c r="J464" s="251">
        <f t="shared" si="39"/>
        <v>18.652999999999999</v>
      </c>
      <c r="K464" s="250"/>
      <c r="L464" s="250"/>
      <c r="M464" s="252">
        <v>42113</v>
      </c>
    </row>
    <row r="465" spans="2:13" ht="14.25">
      <c r="B465" s="309"/>
      <c r="C465" s="238"/>
      <c r="D465" s="238">
        <v>20</v>
      </c>
      <c r="E465" s="237">
        <v>2.6368224478329014</v>
      </c>
      <c r="F465" s="237">
        <v>18.893505168802687</v>
      </c>
      <c r="G465" s="237">
        <v>20.478000000000002</v>
      </c>
      <c r="H465" s="237">
        <v>19.364999999999998</v>
      </c>
      <c r="I465" s="83"/>
      <c r="J465" s="251">
        <f t="shared" si="39"/>
        <v>18.893505168802687</v>
      </c>
      <c r="K465" s="250"/>
      <c r="L465" s="250"/>
      <c r="M465" s="252">
        <v>42114</v>
      </c>
    </row>
    <row r="466" spans="2:13" ht="14.25">
      <c r="B466" s="309"/>
      <c r="C466" s="238"/>
      <c r="D466" s="238">
        <v>21</v>
      </c>
      <c r="E466" s="237">
        <v>2.5780790807293092</v>
      </c>
      <c r="F466" s="237">
        <v>19.214092317024377</v>
      </c>
      <c r="G466" s="237">
        <v>19.484999999999999</v>
      </c>
      <c r="H466" s="237">
        <v>16.087</v>
      </c>
      <c r="I466" s="83"/>
      <c r="J466" s="251">
        <f t="shared" si="39"/>
        <v>16.087</v>
      </c>
      <c r="K466" s="250"/>
      <c r="L466" s="250"/>
      <c r="M466" s="252">
        <v>42115</v>
      </c>
    </row>
    <row r="467" spans="2:13" ht="14.25">
      <c r="B467" s="309"/>
      <c r="C467" s="238"/>
      <c r="D467" s="238">
        <v>22</v>
      </c>
      <c r="E467" s="237">
        <v>2.1798857546550883</v>
      </c>
      <c r="F467" s="237">
        <v>18.888617678097098</v>
      </c>
      <c r="G467" s="237">
        <v>19.605</v>
      </c>
      <c r="H467" s="237">
        <v>18.760999999999999</v>
      </c>
      <c r="I467" s="83"/>
      <c r="J467" s="251">
        <f t="shared" si="39"/>
        <v>18.760999999999999</v>
      </c>
      <c r="K467" s="250"/>
      <c r="L467" s="250"/>
      <c r="M467" s="252">
        <v>42116</v>
      </c>
    </row>
    <row r="468" spans="2:13" ht="14.25">
      <c r="B468" s="309"/>
      <c r="C468" s="238"/>
      <c r="D468" s="238">
        <v>23</v>
      </c>
      <c r="E468" s="237">
        <v>2.634566843697141</v>
      </c>
      <c r="F468" s="237">
        <v>19.887188246140013</v>
      </c>
      <c r="G468" s="237">
        <v>17.385000000000002</v>
      </c>
      <c r="H468" s="237">
        <v>21.106000000000002</v>
      </c>
      <c r="I468" s="83"/>
      <c r="J468" s="251">
        <f t="shared" si="39"/>
        <v>19.887188246140013</v>
      </c>
      <c r="K468" s="250"/>
      <c r="L468" s="250"/>
      <c r="M468" s="252">
        <v>42117</v>
      </c>
    </row>
    <row r="469" spans="2:13" ht="14.25">
      <c r="B469" s="309"/>
      <c r="C469" s="238"/>
      <c r="D469" s="238">
        <v>24</v>
      </c>
      <c r="E469" s="237">
        <v>2.9233918575216959</v>
      </c>
      <c r="F469" s="237">
        <v>20.096640296903441</v>
      </c>
      <c r="G469" s="237">
        <v>16.792999999999999</v>
      </c>
      <c r="H469" s="237">
        <v>21.497</v>
      </c>
      <c r="I469" s="83"/>
      <c r="J469" s="251">
        <f t="shared" si="39"/>
        <v>20.096640296903441</v>
      </c>
      <c r="K469" s="250"/>
      <c r="L469" s="250"/>
      <c r="M469" s="252">
        <v>42118</v>
      </c>
    </row>
    <row r="470" spans="2:13" ht="14.25">
      <c r="B470" s="309"/>
      <c r="C470" s="238"/>
      <c r="D470" s="238">
        <v>25</v>
      </c>
      <c r="E470" s="237">
        <v>3.127915602655674</v>
      </c>
      <c r="F470" s="237">
        <v>20.239457987439732</v>
      </c>
      <c r="G470" s="237">
        <v>17.446999999999999</v>
      </c>
      <c r="H470" s="237">
        <v>20.454000000000001</v>
      </c>
      <c r="I470" s="83"/>
      <c r="J470" s="251">
        <f t="shared" si="39"/>
        <v>20.239457987439732</v>
      </c>
      <c r="K470" s="250"/>
      <c r="L470" s="250"/>
      <c r="M470" s="252">
        <v>42119</v>
      </c>
    </row>
    <row r="471" spans="2:13" ht="14.25">
      <c r="B471" s="309"/>
      <c r="C471" s="238"/>
      <c r="D471" s="238">
        <v>26</v>
      </c>
      <c r="E471" s="237">
        <v>3.2558218099203886</v>
      </c>
      <c r="F471" s="237">
        <v>20.112394433625724</v>
      </c>
      <c r="G471" s="237">
        <v>19.306000000000001</v>
      </c>
      <c r="H471" s="237">
        <v>20.161999999999999</v>
      </c>
      <c r="I471" s="83"/>
      <c r="J471" s="251">
        <f t="shared" si="39"/>
        <v>20.112394433625724</v>
      </c>
      <c r="K471" s="250"/>
      <c r="L471" s="250"/>
      <c r="M471" s="252">
        <v>42120</v>
      </c>
    </row>
    <row r="472" spans="2:13" ht="14.25">
      <c r="B472" s="309"/>
      <c r="C472" s="238"/>
      <c r="D472" s="238">
        <v>27</v>
      </c>
      <c r="E472" s="237">
        <v>2.9877989932798101</v>
      </c>
      <c r="F472" s="237">
        <v>20.256637094511181</v>
      </c>
      <c r="G472" s="237">
        <v>20.574000000000002</v>
      </c>
      <c r="H472" s="237">
        <v>20.074999999999999</v>
      </c>
      <c r="I472" s="83"/>
      <c r="J472" s="251">
        <f t="shared" si="39"/>
        <v>20.074999999999999</v>
      </c>
      <c r="K472" s="250"/>
      <c r="L472" s="250"/>
      <c r="M472" s="252">
        <v>42121</v>
      </c>
    </row>
    <row r="473" spans="2:13" ht="14.25">
      <c r="B473" s="309"/>
      <c r="C473" s="238"/>
      <c r="D473" s="238">
        <v>28</v>
      </c>
      <c r="E473" s="237">
        <v>3.3476639898576881</v>
      </c>
      <c r="F473" s="237">
        <v>19.965944996967483</v>
      </c>
      <c r="G473" s="237">
        <v>21.596</v>
      </c>
      <c r="H473" s="237">
        <v>19.526</v>
      </c>
      <c r="I473" s="83"/>
      <c r="J473" s="251">
        <f t="shared" si="39"/>
        <v>19.526</v>
      </c>
      <c r="K473" s="250"/>
      <c r="L473" s="250"/>
      <c r="M473" s="252">
        <v>42122</v>
      </c>
    </row>
    <row r="474" spans="2:13" ht="14.25">
      <c r="B474" s="309"/>
      <c r="C474" s="238"/>
      <c r="D474" s="238">
        <v>29</v>
      </c>
      <c r="E474" s="237">
        <v>2.9162053205806426</v>
      </c>
      <c r="F474" s="237">
        <v>19.972169277847087</v>
      </c>
      <c r="G474" s="237">
        <v>22.349</v>
      </c>
      <c r="H474" s="237">
        <v>20.771999999999998</v>
      </c>
      <c r="I474" s="83"/>
      <c r="J474" s="251">
        <f t="shared" si="39"/>
        <v>19.972169277847087</v>
      </c>
      <c r="K474" s="250"/>
      <c r="L474" s="250"/>
      <c r="M474" s="252">
        <v>42123</v>
      </c>
    </row>
    <row r="475" spans="2:13" ht="14.25">
      <c r="B475" s="309"/>
      <c r="C475" s="238"/>
      <c r="D475" s="238">
        <v>30</v>
      </c>
      <c r="E475" s="237">
        <v>2.9587533758152147</v>
      </c>
      <c r="F475" s="237">
        <v>19.899236088001842</v>
      </c>
      <c r="G475" s="237">
        <v>21.689</v>
      </c>
      <c r="H475" s="237">
        <v>20.466999999999999</v>
      </c>
      <c r="I475" s="83"/>
      <c r="J475" s="251">
        <f t="shared" si="39"/>
        <v>19.899236088001842</v>
      </c>
      <c r="K475" s="250">
        <v>40</v>
      </c>
      <c r="L475" s="250"/>
      <c r="M475" s="252">
        <v>42124</v>
      </c>
    </row>
    <row r="476" spans="2:13" ht="14.25">
      <c r="B476" s="309"/>
      <c r="C476" s="238">
        <v>5</v>
      </c>
      <c r="D476" s="238">
        <v>1</v>
      </c>
      <c r="E476" s="237">
        <v>3.1881675891470636</v>
      </c>
      <c r="F476" s="237">
        <v>19.897140611750732</v>
      </c>
      <c r="G476" s="237">
        <v>22.757000000000001</v>
      </c>
      <c r="H476" s="237">
        <v>23.2</v>
      </c>
      <c r="I476" s="83"/>
      <c r="J476" s="251">
        <f t="shared" si="39"/>
        <v>19.897140611750732</v>
      </c>
      <c r="K476" s="250"/>
      <c r="L476" s="250"/>
      <c r="M476" s="252">
        <v>42125</v>
      </c>
    </row>
    <row r="477" spans="2:13" ht="14.25">
      <c r="B477" s="309"/>
      <c r="C477" s="238"/>
      <c r="D477" s="238">
        <v>2</v>
      </c>
      <c r="E477" s="237">
        <v>3.2372469706596925</v>
      </c>
      <c r="F477" s="237">
        <v>20.04015906654071</v>
      </c>
      <c r="G477" s="237">
        <v>21.731000000000002</v>
      </c>
      <c r="H477" s="237">
        <v>25.568999999999999</v>
      </c>
      <c r="I477" s="83"/>
      <c r="J477" s="251">
        <f t="shared" si="39"/>
        <v>20.04015906654071</v>
      </c>
      <c r="K477" s="250"/>
      <c r="L477" s="250"/>
      <c r="M477" s="252">
        <v>42126</v>
      </c>
    </row>
    <row r="478" spans="2:13" ht="14.25">
      <c r="B478" s="309"/>
      <c r="C478" s="238"/>
      <c r="D478" s="238">
        <v>3</v>
      </c>
      <c r="E478" s="237">
        <v>3.3841800032957132</v>
      </c>
      <c r="F478" s="237">
        <v>20.119976834006629</v>
      </c>
      <c r="G478" s="237">
        <v>19.082000000000001</v>
      </c>
      <c r="H478" s="237">
        <v>27.396000000000001</v>
      </c>
      <c r="I478" s="83"/>
      <c r="J478" s="251">
        <f t="shared" si="39"/>
        <v>20.119976834006629</v>
      </c>
      <c r="K478" s="250"/>
      <c r="L478" s="250"/>
      <c r="M478" s="252">
        <v>42127</v>
      </c>
    </row>
    <row r="479" spans="2:13" ht="14.25">
      <c r="B479" s="309"/>
      <c r="C479" s="238"/>
      <c r="D479" s="238">
        <v>4</v>
      </c>
      <c r="E479" s="237">
        <v>2.9987740291039553</v>
      </c>
      <c r="F479" s="237">
        <v>20.766972851720322</v>
      </c>
      <c r="G479" s="237">
        <v>20.762</v>
      </c>
      <c r="H479" s="237">
        <v>27.675999999999998</v>
      </c>
      <c r="I479" s="83"/>
      <c r="J479" s="251">
        <f t="shared" si="39"/>
        <v>20.766972851720322</v>
      </c>
      <c r="K479" s="250"/>
      <c r="L479" s="250"/>
      <c r="M479" s="252">
        <v>42128</v>
      </c>
    </row>
    <row r="480" spans="2:13" ht="14.25">
      <c r="B480" s="309"/>
      <c r="C480" s="238"/>
      <c r="D480" s="238">
        <v>5</v>
      </c>
      <c r="E480" s="237">
        <v>2.8499316312256382</v>
      </c>
      <c r="F480" s="237">
        <v>20.803319005455542</v>
      </c>
      <c r="G480" s="237">
        <v>21.407</v>
      </c>
      <c r="H480" s="237">
        <v>24.501000000000001</v>
      </c>
      <c r="I480" s="83"/>
      <c r="J480" s="251">
        <f t="shared" si="39"/>
        <v>20.803319005455542</v>
      </c>
      <c r="K480" s="250"/>
      <c r="L480" s="250"/>
      <c r="M480" s="252">
        <v>42129</v>
      </c>
    </row>
    <row r="481" spans="2:13" ht="14.25">
      <c r="B481" s="309"/>
      <c r="C481" s="238"/>
      <c r="D481" s="238">
        <v>6</v>
      </c>
      <c r="E481" s="237">
        <v>3.4282837505261585</v>
      </c>
      <c r="F481" s="237">
        <v>21.071396383277957</v>
      </c>
      <c r="G481" s="237">
        <v>22.18</v>
      </c>
      <c r="H481" s="237">
        <v>25.423999999999999</v>
      </c>
      <c r="I481" s="83"/>
      <c r="J481" s="251">
        <f t="shared" si="39"/>
        <v>21.071396383277957</v>
      </c>
      <c r="K481" s="250"/>
      <c r="L481" s="250"/>
      <c r="M481" s="252">
        <v>42130</v>
      </c>
    </row>
    <row r="482" spans="2:13" ht="14.25">
      <c r="B482" s="309"/>
      <c r="C482" s="238"/>
      <c r="D482" s="238">
        <v>7</v>
      </c>
      <c r="E482" s="237">
        <v>3.1776093499085838</v>
      </c>
      <c r="F482" s="237">
        <v>20.924843094461043</v>
      </c>
      <c r="G482" s="237">
        <v>23.149000000000001</v>
      </c>
      <c r="H482" s="237">
        <v>25.445</v>
      </c>
      <c r="I482" s="83"/>
      <c r="J482" s="251">
        <f t="shared" si="39"/>
        <v>20.924843094461043</v>
      </c>
      <c r="K482" s="250"/>
      <c r="L482" s="250"/>
      <c r="M482" s="252">
        <v>42131</v>
      </c>
    </row>
    <row r="483" spans="2:13" ht="14.25">
      <c r="B483" s="309"/>
      <c r="C483" s="238"/>
      <c r="D483" s="238">
        <v>8</v>
      </c>
      <c r="E483" s="237">
        <v>2.9141248185601714</v>
      </c>
      <c r="F483" s="237">
        <v>20.94426319831009</v>
      </c>
      <c r="G483" s="237">
        <v>23.587</v>
      </c>
      <c r="H483" s="237">
        <v>25.151</v>
      </c>
      <c r="I483" s="83"/>
      <c r="J483" s="251">
        <f t="shared" si="39"/>
        <v>20.94426319831009</v>
      </c>
      <c r="K483" s="250"/>
      <c r="L483" s="250"/>
      <c r="M483" s="252">
        <v>42132</v>
      </c>
    </row>
    <row r="484" spans="2:13" ht="14.25">
      <c r="B484" s="309"/>
      <c r="C484" s="238"/>
      <c r="D484" s="238">
        <v>9</v>
      </c>
      <c r="E484" s="237">
        <v>2.752449013356089</v>
      </c>
      <c r="F484" s="237">
        <v>21.532259590410039</v>
      </c>
      <c r="G484" s="237">
        <v>23.433</v>
      </c>
      <c r="H484" s="237">
        <v>22.135000000000002</v>
      </c>
      <c r="I484" s="83"/>
      <c r="J484" s="251">
        <f t="shared" si="39"/>
        <v>21.532259590410039</v>
      </c>
      <c r="K484" s="250"/>
      <c r="L484" s="250"/>
      <c r="M484" s="252">
        <v>42133</v>
      </c>
    </row>
    <row r="485" spans="2:13" ht="14.25">
      <c r="B485" s="309"/>
      <c r="C485" s="238"/>
      <c r="D485" s="238">
        <v>10</v>
      </c>
      <c r="E485" s="237">
        <v>3.1166413193650935</v>
      </c>
      <c r="F485" s="237">
        <v>21.46617364386438</v>
      </c>
      <c r="G485" s="237">
        <v>25.045000000000002</v>
      </c>
      <c r="H485" s="237">
        <v>20.206</v>
      </c>
      <c r="I485" s="83"/>
      <c r="J485" s="251">
        <f t="shared" ref="J485:J548" si="40">IF(H485&gt;F485,F485,H485)</f>
        <v>20.206</v>
      </c>
      <c r="K485" s="250"/>
      <c r="L485" s="250"/>
      <c r="M485" s="252">
        <v>42134</v>
      </c>
    </row>
    <row r="486" spans="2:13" ht="14.25">
      <c r="B486" s="309"/>
      <c r="C486" s="238"/>
      <c r="D486" s="238">
        <v>11</v>
      </c>
      <c r="E486" s="237">
        <v>3.3456945249831107</v>
      </c>
      <c r="F486" s="237">
        <v>21.406620461982051</v>
      </c>
      <c r="G486" s="237">
        <v>24.167000000000002</v>
      </c>
      <c r="H486" s="237">
        <v>22.414000000000001</v>
      </c>
      <c r="I486" s="83"/>
      <c r="J486" s="251">
        <f t="shared" si="40"/>
        <v>21.406620461982051</v>
      </c>
      <c r="K486" s="250"/>
      <c r="L486" s="250"/>
      <c r="M486" s="252">
        <v>42135</v>
      </c>
    </row>
    <row r="487" spans="2:13" ht="14.25">
      <c r="B487" s="309"/>
      <c r="C487" s="238"/>
      <c r="D487" s="238">
        <v>12</v>
      </c>
      <c r="E487" s="237">
        <v>2.7155084857589227</v>
      </c>
      <c r="F487" s="237">
        <v>21.899274633561991</v>
      </c>
      <c r="G487" s="237">
        <v>24.59</v>
      </c>
      <c r="H487" s="237">
        <v>19.518999999999998</v>
      </c>
      <c r="I487" s="83"/>
      <c r="J487" s="251">
        <f t="shared" si="40"/>
        <v>19.518999999999998</v>
      </c>
      <c r="K487" s="250"/>
      <c r="L487" s="250"/>
      <c r="M487" s="252">
        <v>42136</v>
      </c>
    </row>
    <row r="488" spans="2:13" ht="14.25">
      <c r="B488" s="309"/>
      <c r="C488" s="238"/>
      <c r="D488" s="238">
        <v>13</v>
      </c>
      <c r="E488" s="237">
        <v>2.74147228044614</v>
      </c>
      <c r="F488" s="237">
        <v>21.978974396033848</v>
      </c>
      <c r="G488" s="237">
        <v>25.073</v>
      </c>
      <c r="H488" s="237">
        <v>20.776</v>
      </c>
      <c r="I488" s="83"/>
      <c r="J488" s="251">
        <f t="shared" si="40"/>
        <v>20.776</v>
      </c>
      <c r="K488" s="250"/>
      <c r="L488" s="250"/>
      <c r="M488" s="252">
        <v>42137</v>
      </c>
    </row>
    <row r="489" spans="2:13" ht="14.25">
      <c r="B489" s="309"/>
      <c r="C489" s="238"/>
      <c r="D489" s="238">
        <v>14</v>
      </c>
      <c r="E489" s="237">
        <v>2.4701555771474144</v>
      </c>
      <c r="F489" s="237">
        <v>21.942827284714649</v>
      </c>
      <c r="G489" s="237">
        <v>25.391999999999999</v>
      </c>
      <c r="H489" s="237">
        <v>17.196000000000002</v>
      </c>
      <c r="I489" s="83"/>
      <c r="J489" s="251">
        <f t="shared" si="40"/>
        <v>17.196000000000002</v>
      </c>
      <c r="K489" s="250"/>
      <c r="L489" s="253" t="s">
        <v>148</v>
      </c>
      <c r="M489" s="252">
        <v>42138</v>
      </c>
    </row>
    <row r="490" spans="2:13" ht="14.25">
      <c r="B490" s="309"/>
      <c r="C490" s="238"/>
      <c r="D490" s="238">
        <v>15</v>
      </c>
      <c r="E490" s="237">
        <v>2.3729307384803171</v>
      </c>
      <c r="F490" s="237">
        <v>22.591170511918566</v>
      </c>
      <c r="G490" s="237">
        <v>26.59</v>
      </c>
      <c r="H490" s="237">
        <v>18.859000000000002</v>
      </c>
      <c r="I490" s="83"/>
      <c r="J490" s="251">
        <f t="shared" si="40"/>
        <v>18.859000000000002</v>
      </c>
      <c r="K490" s="250"/>
      <c r="L490" s="250"/>
      <c r="M490" s="252">
        <v>42139</v>
      </c>
    </row>
    <row r="491" spans="2:13" ht="14.25">
      <c r="B491" s="309">
        <v>42491</v>
      </c>
      <c r="C491" s="238"/>
      <c r="D491" s="238">
        <v>16</v>
      </c>
      <c r="E491" s="237">
        <v>2.903162743876829</v>
      </c>
      <c r="F491" s="237">
        <v>22.865734351238292</v>
      </c>
      <c r="G491" s="237">
        <v>25.187000000000001</v>
      </c>
      <c r="H491" s="237">
        <v>20.757000000000001</v>
      </c>
      <c r="I491" s="83"/>
      <c r="J491" s="251">
        <f t="shared" si="40"/>
        <v>20.757000000000001</v>
      </c>
      <c r="K491" s="250"/>
      <c r="L491" s="250"/>
      <c r="M491" s="252">
        <v>42140</v>
      </c>
    </row>
    <row r="492" spans="2:13" ht="14.25">
      <c r="B492" s="309"/>
      <c r="C492" s="238"/>
      <c r="D492" s="238">
        <v>17</v>
      </c>
      <c r="E492" s="237">
        <v>3.1223210111726347</v>
      </c>
      <c r="F492" s="237">
        <v>22.835833430756011</v>
      </c>
      <c r="G492" s="237">
        <v>18.576000000000001</v>
      </c>
      <c r="H492" s="237">
        <v>22.646999999999998</v>
      </c>
      <c r="I492" s="83"/>
      <c r="J492" s="251">
        <f t="shared" si="40"/>
        <v>22.646999999999998</v>
      </c>
      <c r="K492" s="250"/>
      <c r="L492" s="250"/>
      <c r="M492" s="252">
        <v>42141</v>
      </c>
    </row>
    <row r="493" spans="2:13" ht="14.25">
      <c r="B493" s="309"/>
      <c r="C493" s="238"/>
      <c r="D493" s="238">
        <v>18</v>
      </c>
      <c r="E493" s="237">
        <v>2.8874292204421361</v>
      </c>
      <c r="F493" s="237">
        <v>22.88597099810011</v>
      </c>
      <c r="G493" s="237">
        <v>18.568999999999999</v>
      </c>
      <c r="H493" s="237">
        <v>25.052</v>
      </c>
      <c r="I493" s="83"/>
      <c r="J493" s="251">
        <f t="shared" si="40"/>
        <v>22.88597099810011</v>
      </c>
      <c r="K493" s="250"/>
      <c r="L493" s="250"/>
      <c r="M493" s="252">
        <v>42142</v>
      </c>
    </row>
    <row r="494" spans="2:13" ht="14.25">
      <c r="B494" s="309"/>
      <c r="C494" s="238"/>
      <c r="D494" s="238">
        <v>19</v>
      </c>
      <c r="E494" s="237">
        <v>2.7561045302747793</v>
      </c>
      <c r="F494" s="237">
        <v>22.512292581831922</v>
      </c>
      <c r="G494" s="237">
        <v>20.239999999999998</v>
      </c>
      <c r="H494" s="237">
        <v>27.434999999999999</v>
      </c>
      <c r="I494" s="83"/>
      <c r="J494" s="251">
        <f t="shared" si="40"/>
        <v>22.512292581831922</v>
      </c>
      <c r="K494" s="250"/>
      <c r="L494" s="250"/>
      <c r="M494" s="252">
        <v>42143</v>
      </c>
    </row>
    <row r="495" spans="2:13" ht="14.25">
      <c r="B495" s="309"/>
      <c r="C495" s="238"/>
      <c r="D495" s="238">
        <v>20</v>
      </c>
      <c r="E495" s="237">
        <v>2.5153731679741771</v>
      </c>
      <c r="F495" s="237">
        <v>22.871008422708726</v>
      </c>
      <c r="G495" s="237">
        <v>22.013000000000002</v>
      </c>
      <c r="H495" s="237">
        <v>27.872</v>
      </c>
      <c r="I495" s="83"/>
      <c r="J495" s="251">
        <f t="shared" si="40"/>
        <v>22.871008422708726</v>
      </c>
      <c r="K495" s="250"/>
      <c r="L495" s="250"/>
      <c r="M495" s="252">
        <v>42144</v>
      </c>
    </row>
    <row r="496" spans="2:13" ht="14.25">
      <c r="B496" s="309"/>
      <c r="C496" s="238"/>
      <c r="D496" s="238">
        <v>21</v>
      </c>
      <c r="E496" s="237">
        <v>2.0525075802059081</v>
      </c>
      <c r="F496" s="237">
        <v>22.964404569185898</v>
      </c>
      <c r="G496" s="237">
        <v>22.780999999999999</v>
      </c>
      <c r="H496" s="237">
        <v>28.893000000000001</v>
      </c>
      <c r="I496" s="83"/>
      <c r="J496" s="251">
        <f t="shared" si="40"/>
        <v>22.964404569185898</v>
      </c>
      <c r="K496" s="250"/>
      <c r="L496" s="250"/>
      <c r="M496" s="252">
        <v>42145</v>
      </c>
    </row>
    <row r="497" spans="2:13" ht="14.25">
      <c r="B497" s="309"/>
      <c r="C497" s="238"/>
      <c r="D497" s="238">
        <v>22</v>
      </c>
      <c r="E497" s="237">
        <v>1.6966087516668646</v>
      </c>
      <c r="F497" s="237">
        <v>23.451168563716319</v>
      </c>
      <c r="G497" s="237">
        <v>25.207999999999998</v>
      </c>
      <c r="H497" s="237">
        <v>28.657</v>
      </c>
      <c r="I497" s="83"/>
      <c r="J497" s="251">
        <f t="shared" si="40"/>
        <v>23.451168563716319</v>
      </c>
      <c r="K497" s="250"/>
      <c r="L497" s="250"/>
      <c r="M497" s="252">
        <v>42146</v>
      </c>
    </row>
    <row r="498" spans="2:13" ht="14.25">
      <c r="B498" s="309"/>
      <c r="C498" s="238"/>
      <c r="D498" s="238">
        <v>23</v>
      </c>
      <c r="E498" s="237">
        <v>2.0279683316012744</v>
      </c>
      <c r="F498" s="237">
        <v>23.60108129545592</v>
      </c>
      <c r="G498" s="237">
        <v>25.213000000000001</v>
      </c>
      <c r="H498" s="237">
        <v>27.219000000000001</v>
      </c>
      <c r="I498" s="83"/>
      <c r="J498" s="251">
        <f t="shared" si="40"/>
        <v>23.60108129545592</v>
      </c>
      <c r="K498" s="250"/>
      <c r="L498" s="250"/>
      <c r="M498" s="252">
        <v>42147</v>
      </c>
    </row>
    <row r="499" spans="2:13" ht="14.25">
      <c r="B499" s="309"/>
      <c r="C499" s="238"/>
      <c r="D499" s="238">
        <v>24</v>
      </c>
      <c r="E499" s="237">
        <v>2.0446790001904795</v>
      </c>
      <c r="F499" s="237">
        <v>23.597496304675339</v>
      </c>
      <c r="G499" s="237">
        <v>21.361999999999998</v>
      </c>
      <c r="H499" s="237">
        <v>26.352</v>
      </c>
      <c r="I499" s="83"/>
      <c r="J499" s="251">
        <f t="shared" si="40"/>
        <v>23.597496304675339</v>
      </c>
      <c r="K499" s="250"/>
      <c r="L499" s="250"/>
      <c r="M499" s="252">
        <v>42148</v>
      </c>
    </row>
    <row r="500" spans="2:13" ht="14.25">
      <c r="B500" s="309"/>
      <c r="C500" s="238"/>
      <c r="D500" s="238">
        <v>25</v>
      </c>
      <c r="E500" s="237">
        <v>2.7233199189641968</v>
      </c>
      <c r="F500" s="237">
        <v>23.728080866914187</v>
      </c>
      <c r="G500" s="237">
        <v>23.652999999999999</v>
      </c>
      <c r="H500" s="237">
        <v>26.707000000000001</v>
      </c>
      <c r="I500" s="83"/>
      <c r="J500" s="251">
        <f t="shared" si="40"/>
        <v>23.728080866914187</v>
      </c>
      <c r="K500" s="250"/>
      <c r="L500" s="250"/>
      <c r="M500" s="252">
        <v>42149</v>
      </c>
    </row>
    <row r="501" spans="2:13" ht="14.25">
      <c r="B501" s="309"/>
      <c r="C501" s="238"/>
      <c r="D501" s="238">
        <v>26</v>
      </c>
      <c r="E501" s="237">
        <v>2.3677176120028109</v>
      </c>
      <c r="F501" s="237">
        <v>23.960732199457706</v>
      </c>
      <c r="G501" s="237">
        <v>25.65</v>
      </c>
      <c r="H501" s="237">
        <v>26.55</v>
      </c>
      <c r="I501" s="83"/>
      <c r="J501" s="251">
        <f t="shared" si="40"/>
        <v>23.960732199457706</v>
      </c>
      <c r="K501" s="250"/>
      <c r="L501" s="250"/>
      <c r="M501" s="252">
        <v>42150</v>
      </c>
    </row>
    <row r="502" spans="2:13" ht="14.25">
      <c r="B502" s="309"/>
      <c r="C502" s="238"/>
      <c r="D502" s="238">
        <v>27</v>
      </c>
      <c r="E502" s="237">
        <v>2.4949670283376935</v>
      </c>
      <c r="F502" s="237">
        <v>24.064189647817862</v>
      </c>
      <c r="G502" s="237">
        <v>27.512</v>
      </c>
      <c r="H502" s="237">
        <v>27.689</v>
      </c>
      <c r="I502" s="83"/>
      <c r="J502" s="251">
        <f t="shared" si="40"/>
        <v>24.064189647817862</v>
      </c>
      <c r="K502" s="250"/>
      <c r="L502" s="250"/>
      <c r="M502" s="252">
        <v>42151</v>
      </c>
    </row>
    <row r="503" spans="2:13" ht="14.25">
      <c r="B503" s="309"/>
      <c r="C503" s="238"/>
      <c r="D503" s="238">
        <v>28</v>
      </c>
      <c r="E503" s="237">
        <v>2.858530608599299</v>
      </c>
      <c r="F503" s="237">
        <v>24.604662372712006</v>
      </c>
      <c r="G503" s="237">
        <v>24.193000000000001</v>
      </c>
      <c r="H503" s="237">
        <v>28.253</v>
      </c>
      <c r="I503" s="83"/>
      <c r="J503" s="251">
        <f t="shared" si="40"/>
        <v>24.604662372712006</v>
      </c>
      <c r="K503" s="250"/>
      <c r="L503" s="250"/>
      <c r="M503" s="252">
        <v>42152</v>
      </c>
    </row>
    <row r="504" spans="2:13" ht="14.25">
      <c r="B504" s="309"/>
      <c r="C504" s="238"/>
      <c r="D504" s="238">
        <v>29</v>
      </c>
      <c r="E504" s="237">
        <v>2.6945170103051415</v>
      </c>
      <c r="F504" s="237">
        <v>24.925205298843149</v>
      </c>
      <c r="G504" s="237">
        <v>23.518000000000001</v>
      </c>
      <c r="H504" s="237">
        <v>28.706</v>
      </c>
      <c r="I504" s="83"/>
      <c r="J504" s="251">
        <f t="shared" si="40"/>
        <v>24.925205298843149</v>
      </c>
      <c r="K504" s="250"/>
      <c r="L504" s="250"/>
      <c r="M504" s="252">
        <v>42153</v>
      </c>
    </row>
    <row r="505" spans="2:13" ht="14.25">
      <c r="B505" s="309"/>
      <c r="C505" s="238"/>
      <c r="D505" s="238">
        <v>30</v>
      </c>
      <c r="E505" s="237">
        <v>2.7837777203225804</v>
      </c>
      <c r="F505" s="237">
        <v>24.662821326880593</v>
      </c>
      <c r="G505" s="237">
        <v>26.629000000000001</v>
      </c>
      <c r="H505" s="237">
        <v>28.077000000000002</v>
      </c>
      <c r="I505" s="83"/>
      <c r="J505" s="251">
        <f t="shared" si="40"/>
        <v>24.662821326880593</v>
      </c>
      <c r="K505" s="250"/>
      <c r="L505" s="250"/>
      <c r="M505" s="252">
        <v>42154</v>
      </c>
    </row>
    <row r="506" spans="2:13" ht="14.25">
      <c r="B506" s="309"/>
      <c r="C506" s="238"/>
      <c r="D506" s="238">
        <v>31</v>
      </c>
      <c r="E506" s="237">
        <v>2.9316394951409821</v>
      </c>
      <c r="F506" s="237">
        <v>24.667348186829994</v>
      </c>
      <c r="G506" s="237">
        <v>28.864999999999998</v>
      </c>
      <c r="H506" s="237">
        <v>26.806999999999999</v>
      </c>
      <c r="I506" s="83"/>
      <c r="J506" s="251">
        <f t="shared" si="40"/>
        <v>24.667348186829994</v>
      </c>
      <c r="K506" s="250">
        <v>40</v>
      </c>
      <c r="L506" s="250"/>
      <c r="M506" s="252">
        <v>42155</v>
      </c>
    </row>
    <row r="507" spans="2:13" ht="14.25">
      <c r="B507" s="309"/>
      <c r="C507" s="238">
        <v>6</v>
      </c>
      <c r="D507" s="238">
        <v>1</v>
      </c>
      <c r="E507" s="237">
        <v>2.6473615678511297</v>
      </c>
      <c r="F507" s="237">
        <v>24.731540115073916</v>
      </c>
      <c r="G507" s="237">
        <v>29.584</v>
      </c>
      <c r="H507" s="237">
        <v>26.637</v>
      </c>
      <c r="I507" s="83"/>
      <c r="J507" s="251">
        <f t="shared" si="40"/>
        <v>24.731540115073916</v>
      </c>
      <c r="K507" s="250"/>
      <c r="L507" s="250"/>
      <c r="M507" s="252">
        <v>42156</v>
      </c>
    </row>
    <row r="508" spans="2:13" ht="14.25">
      <c r="B508" s="309"/>
      <c r="C508" s="238"/>
      <c r="D508" s="238">
        <v>2</v>
      </c>
      <c r="E508" s="237">
        <v>2.5175465558544063</v>
      </c>
      <c r="F508" s="237">
        <v>24.561152279036637</v>
      </c>
      <c r="G508" s="237">
        <v>29.359000000000002</v>
      </c>
      <c r="H508" s="237">
        <v>26.721</v>
      </c>
      <c r="I508" s="83"/>
      <c r="J508" s="251">
        <f t="shared" si="40"/>
        <v>24.561152279036637</v>
      </c>
      <c r="K508" s="250"/>
      <c r="L508" s="250"/>
      <c r="M508" s="252">
        <v>42157</v>
      </c>
    </row>
    <row r="509" spans="2:13" ht="14.25">
      <c r="B509" s="309"/>
      <c r="C509" s="238"/>
      <c r="D509" s="238">
        <v>3</v>
      </c>
      <c r="E509" s="237">
        <v>1.9882023171287766</v>
      </c>
      <c r="F509" s="237">
        <v>24.850949164046391</v>
      </c>
      <c r="G509" s="237">
        <v>28.207000000000001</v>
      </c>
      <c r="H509" s="237">
        <v>26.021000000000001</v>
      </c>
      <c r="I509" s="83"/>
      <c r="J509" s="251">
        <f t="shared" si="40"/>
        <v>24.850949164046391</v>
      </c>
      <c r="K509" s="250"/>
      <c r="L509" s="250"/>
      <c r="M509" s="252">
        <v>42158</v>
      </c>
    </row>
    <row r="510" spans="2:13" ht="14.25">
      <c r="B510" s="309"/>
      <c r="C510" s="238"/>
      <c r="D510" s="238">
        <v>4</v>
      </c>
      <c r="E510" s="237">
        <v>2.1875793251500601</v>
      </c>
      <c r="F510" s="237">
        <v>24.705904648833037</v>
      </c>
      <c r="G510" s="237">
        <v>25.875</v>
      </c>
      <c r="H510" s="237">
        <v>22.864999999999998</v>
      </c>
      <c r="I510" s="83"/>
      <c r="J510" s="251">
        <f t="shared" si="40"/>
        <v>22.864999999999998</v>
      </c>
      <c r="K510" s="250"/>
      <c r="L510" s="250"/>
      <c r="M510" s="252">
        <v>42159</v>
      </c>
    </row>
    <row r="511" spans="2:13" ht="14.25">
      <c r="B511" s="309"/>
      <c r="C511" s="238"/>
      <c r="D511" s="238">
        <v>5</v>
      </c>
      <c r="E511" s="237">
        <v>2.3925598016837952</v>
      </c>
      <c r="F511" s="237">
        <v>24.876071113595735</v>
      </c>
      <c r="G511" s="237">
        <v>22.56</v>
      </c>
      <c r="H511" s="237">
        <v>25.725999999999999</v>
      </c>
      <c r="I511" s="83"/>
      <c r="J511" s="251">
        <f t="shared" si="40"/>
        <v>24.876071113595735</v>
      </c>
      <c r="K511" s="250"/>
      <c r="L511" s="250"/>
      <c r="M511" s="252">
        <v>42160</v>
      </c>
    </row>
    <row r="512" spans="2:13" ht="14.25">
      <c r="B512" s="309"/>
      <c r="C512" s="238"/>
      <c r="D512" s="238">
        <v>6</v>
      </c>
      <c r="E512" s="237">
        <v>2.6321659620837057</v>
      </c>
      <c r="F512" s="237">
        <v>24.95626866387866</v>
      </c>
      <c r="G512" s="237">
        <v>23.545000000000002</v>
      </c>
      <c r="H512" s="237">
        <v>25.75</v>
      </c>
      <c r="I512" s="83"/>
      <c r="J512" s="251">
        <f t="shared" si="40"/>
        <v>24.95626866387866</v>
      </c>
      <c r="K512" s="250"/>
      <c r="L512" s="250"/>
      <c r="M512" s="252">
        <v>42161</v>
      </c>
    </row>
    <row r="513" spans="2:13" ht="14.25">
      <c r="B513" s="309"/>
      <c r="C513" s="238"/>
      <c r="D513" s="238">
        <v>7</v>
      </c>
      <c r="E513" s="237">
        <v>2.8275356614246121</v>
      </c>
      <c r="F513" s="237">
        <v>25.097395015632657</v>
      </c>
      <c r="G513" s="237">
        <v>24.114999999999998</v>
      </c>
      <c r="H513" s="237">
        <v>22.727</v>
      </c>
      <c r="I513" s="83"/>
      <c r="J513" s="251">
        <f t="shared" si="40"/>
        <v>22.727</v>
      </c>
      <c r="K513" s="250"/>
      <c r="L513" s="250"/>
      <c r="M513" s="252">
        <v>42162</v>
      </c>
    </row>
    <row r="514" spans="2:13" ht="14.25">
      <c r="B514" s="309"/>
      <c r="C514" s="238"/>
      <c r="D514" s="238">
        <v>8</v>
      </c>
      <c r="E514" s="237">
        <v>2.7069516031202272</v>
      </c>
      <c r="F514" s="237">
        <v>24.836498402058073</v>
      </c>
      <c r="G514" s="237">
        <v>24.530999999999999</v>
      </c>
      <c r="H514" s="237">
        <v>21.606000000000002</v>
      </c>
      <c r="I514" s="83"/>
      <c r="J514" s="251">
        <f t="shared" si="40"/>
        <v>21.606000000000002</v>
      </c>
      <c r="K514" s="250"/>
      <c r="L514" s="250"/>
      <c r="M514" s="252">
        <v>42163</v>
      </c>
    </row>
    <row r="515" spans="2:13" ht="14.25">
      <c r="B515" s="309"/>
      <c r="C515" s="238"/>
      <c r="D515" s="238">
        <v>9</v>
      </c>
      <c r="E515" s="237">
        <v>2.8915980488701543</v>
      </c>
      <c r="F515" s="237">
        <v>24.7499019966947</v>
      </c>
      <c r="G515" s="237">
        <v>25.045000000000002</v>
      </c>
      <c r="H515" s="237">
        <v>22.888999999999999</v>
      </c>
      <c r="I515" s="83"/>
      <c r="J515" s="251">
        <f t="shared" si="40"/>
        <v>22.888999999999999</v>
      </c>
      <c r="K515" s="250"/>
      <c r="L515" s="250"/>
      <c r="M515" s="252">
        <v>42164</v>
      </c>
    </row>
    <row r="516" spans="2:13" ht="14.25">
      <c r="B516" s="309"/>
      <c r="C516" s="238"/>
      <c r="D516" s="238">
        <v>10</v>
      </c>
      <c r="E516" s="237">
        <v>2.6713739783285324</v>
      </c>
      <c r="F516" s="237">
        <v>24.791229464658674</v>
      </c>
      <c r="G516" s="237">
        <v>24.62</v>
      </c>
      <c r="H516" s="237">
        <v>23.731999999999999</v>
      </c>
      <c r="I516" s="83"/>
      <c r="J516" s="251">
        <f t="shared" si="40"/>
        <v>23.731999999999999</v>
      </c>
      <c r="K516" s="250"/>
      <c r="L516" s="250"/>
      <c r="M516" s="252">
        <v>42165</v>
      </c>
    </row>
    <row r="517" spans="2:13" ht="14.25">
      <c r="B517" s="309"/>
      <c r="C517" s="238"/>
      <c r="D517" s="238">
        <v>11</v>
      </c>
      <c r="E517" s="237">
        <v>2.7204775383306048</v>
      </c>
      <c r="F517" s="237">
        <v>25.519554392480895</v>
      </c>
      <c r="G517" s="237">
        <v>21.181000000000001</v>
      </c>
      <c r="H517" s="237">
        <v>23.518999999999998</v>
      </c>
      <c r="I517" s="83"/>
      <c r="J517" s="251">
        <f t="shared" si="40"/>
        <v>23.518999999999998</v>
      </c>
      <c r="K517" s="250"/>
      <c r="L517" s="250"/>
      <c r="M517" s="252">
        <v>42166</v>
      </c>
    </row>
    <row r="518" spans="2:13" ht="14.25">
      <c r="B518" s="309"/>
      <c r="C518" s="238"/>
      <c r="D518" s="238">
        <v>12</v>
      </c>
      <c r="E518" s="237">
        <v>2.676345466250512</v>
      </c>
      <c r="F518" s="237">
        <v>26.002876774723319</v>
      </c>
      <c r="G518" s="237">
        <v>22.637</v>
      </c>
      <c r="H518" s="237">
        <v>22.692</v>
      </c>
      <c r="I518" s="83"/>
      <c r="J518" s="251">
        <f t="shared" si="40"/>
        <v>22.692</v>
      </c>
      <c r="K518" s="250"/>
      <c r="L518" s="250"/>
      <c r="M518" s="252">
        <v>42167</v>
      </c>
    </row>
    <row r="519" spans="2:13" ht="14.25">
      <c r="B519" s="309"/>
      <c r="C519" s="238"/>
      <c r="D519" s="238">
        <v>13</v>
      </c>
      <c r="E519" s="237">
        <v>2.7155528300048406</v>
      </c>
      <c r="F519" s="237">
        <v>26.335114862643216</v>
      </c>
      <c r="G519" s="237">
        <v>24.192</v>
      </c>
      <c r="H519" s="237">
        <v>24.492000000000001</v>
      </c>
      <c r="I519" s="83"/>
      <c r="J519" s="251">
        <f t="shared" si="40"/>
        <v>24.492000000000001</v>
      </c>
      <c r="K519" s="250"/>
      <c r="L519" s="250"/>
      <c r="M519" s="252">
        <v>42168</v>
      </c>
    </row>
    <row r="520" spans="2:13" ht="14.25">
      <c r="B520" s="309"/>
      <c r="C520" s="238"/>
      <c r="D520" s="238">
        <v>14</v>
      </c>
      <c r="E520" s="237">
        <v>2.2423290788904908</v>
      </c>
      <c r="F520" s="237">
        <v>26.607480722792861</v>
      </c>
      <c r="G520" s="237">
        <v>24.291</v>
      </c>
      <c r="H520" s="237">
        <v>24.771999999999998</v>
      </c>
      <c r="I520" s="83"/>
      <c r="J520" s="251">
        <f t="shared" si="40"/>
        <v>24.771999999999998</v>
      </c>
      <c r="K520" s="250"/>
      <c r="L520" s="253" t="s">
        <v>149</v>
      </c>
      <c r="M520" s="252">
        <v>42169</v>
      </c>
    </row>
    <row r="521" spans="2:13" ht="14.25">
      <c r="B521" s="309">
        <v>42522</v>
      </c>
      <c r="C521" s="238"/>
      <c r="D521" s="238">
        <v>15</v>
      </c>
      <c r="E521" s="237">
        <v>2.5957906143283322</v>
      </c>
      <c r="F521" s="237">
        <v>26.94523586304404</v>
      </c>
      <c r="G521" s="237">
        <v>25.116</v>
      </c>
      <c r="H521" s="237">
        <v>25.745999999999999</v>
      </c>
      <c r="I521" s="83"/>
      <c r="J521" s="251">
        <f t="shared" si="40"/>
        <v>25.745999999999999</v>
      </c>
      <c r="K521" s="250"/>
      <c r="L521" s="250"/>
      <c r="M521" s="252">
        <v>42170</v>
      </c>
    </row>
    <row r="522" spans="2:13" ht="14.25">
      <c r="B522" s="309"/>
      <c r="C522" s="238"/>
      <c r="D522" s="238">
        <v>16</v>
      </c>
      <c r="E522" s="237">
        <v>2.734658942791814</v>
      </c>
      <c r="F522" s="237">
        <v>26.989572319452353</v>
      </c>
      <c r="G522" s="237">
        <v>26.318000000000001</v>
      </c>
      <c r="H522" s="237">
        <v>24.137</v>
      </c>
      <c r="I522" s="83"/>
      <c r="J522" s="251">
        <f t="shared" si="40"/>
        <v>24.137</v>
      </c>
      <c r="K522" s="250"/>
      <c r="L522" s="250"/>
      <c r="M522" s="252">
        <v>42171</v>
      </c>
    </row>
    <row r="523" spans="2:13" ht="14.25">
      <c r="B523" s="309"/>
      <c r="C523" s="238"/>
      <c r="D523" s="238">
        <v>17</v>
      </c>
      <c r="E523" s="237">
        <v>2.8259288115456425</v>
      </c>
      <c r="F523" s="237">
        <v>26.942136338422451</v>
      </c>
      <c r="G523" s="237">
        <v>27.388000000000002</v>
      </c>
      <c r="H523" s="237">
        <v>24.285</v>
      </c>
      <c r="I523" s="83"/>
      <c r="J523" s="251">
        <f t="shared" si="40"/>
        <v>24.285</v>
      </c>
      <c r="K523" s="250"/>
      <c r="L523" s="250"/>
      <c r="M523" s="252">
        <v>42172</v>
      </c>
    </row>
    <row r="524" spans="2:13" ht="14.25">
      <c r="B524" s="309"/>
      <c r="C524" s="238"/>
      <c r="D524" s="238">
        <v>18</v>
      </c>
      <c r="E524" s="237">
        <v>2.5705129281010604</v>
      </c>
      <c r="F524" s="237">
        <v>27.189038673117793</v>
      </c>
      <c r="G524" s="237">
        <v>27.864000000000001</v>
      </c>
      <c r="H524" s="237">
        <v>24.876000000000001</v>
      </c>
      <c r="I524" s="83"/>
      <c r="J524" s="251">
        <f t="shared" si="40"/>
        <v>24.876000000000001</v>
      </c>
      <c r="K524" s="250"/>
      <c r="L524" s="250"/>
      <c r="M524" s="252">
        <v>42173</v>
      </c>
    </row>
    <row r="525" spans="2:13" ht="14.25">
      <c r="B525" s="309"/>
      <c r="C525" s="238"/>
      <c r="D525" s="238">
        <v>19</v>
      </c>
      <c r="E525" s="237">
        <v>2.4130578646330445</v>
      </c>
      <c r="F525" s="237">
        <v>27.137031286919854</v>
      </c>
      <c r="G525" s="237">
        <v>26.234999999999999</v>
      </c>
      <c r="H525" s="237">
        <v>26.145</v>
      </c>
      <c r="I525" s="83"/>
      <c r="J525" s="251">
        <f t="shared" si="40"/>
        <v>26.145</v>
      </c>
      <c r="K525" s="250"/>
      <c r="L525" s="250"/>
      <c r="M525" s="252">
        <v>42174</v>
      </c>
    </row>
    <row r="526" spans="2:13" ht="14.25">
      <c r="B526" s="309"/>
      <c r="C526" s="238"/>
      <c r="D526" s="238">
        <v>20</v>
      </c>
      <c r="E526" s="237">
        <v>2.8754141013083196</v>
      </c>
      <c r="F526" s="237">
        <v>27.482049245716347</v>
      </c>
      <c r="G526" s="237">
        <v>25.317</v>
      </c>
      <c r="H526" s="237">
        <v>28.103999999999999</v>
      </c>
      <c r="I526" s="83"/>
      <c r="J526" s="251">
        <f t="shared" si="40"/>
        <v>27.482049245716347</v>
      </c>
      <c r="K526" s="250"/>
      <c r="L526" s="250"/>
      <c r="M526" s="252">
        <v>42175</v>
      </c>
    </row>
    <row r="527" spans="2:13" ht="14.25">
      <c r="B527" s="309"/>
      <c r="C527" s="238"/>
      <c r="D527" s="238">
        <v>21</v>
      </c>
      <c r="E527" s="237">
        <v>2.9866353300643897</v>
      </c>
      <c r="F527" s="237">
        <v>27.689567775104575</v>
      </c>
      <c r="G527" s="237">
        <v>26.123999999999999</v>
      </c>
      <c r="H527" s="237">
        <v>29.260999999999999</v>
      </c>
      <c r="I527" s="83"/>
      <c r="J527" s="251">
        <f t="shared" si="40"/>
        <v>27.689567775104575</v>
      </c>
      <c r="K527" s="250"/>
      <c r="L527" s="250"/>
      <c r="M527" s="252">
        <v>42176</v>
      </c>
    </row>
    <row r="528" spans="2:13" ht="14.25">
      <c r="B528" s="309"/>
      <c r="C528" s="238"/>
      <c r="D528" s="238">
        <v>22</v>
      </c>
      <c r="E528" s="237">
        <v>2.9302609190378353</v>
      </c>
      <c r="F528" s="237">
        <v>27.88958162627112</v>
      </c>
      <c r="G528" s="237">
        <v>28.728000000000002</v>
      </c>
      <c r="H528" s="237">
        <v>30.584</v>
      </c>
      <c r="I528" s="83"/>
      <c r="J528" s="251">
        <f t="shared" si="40"/>
        <v>27.88958162627112</v>
      </c>
      <c r="K528" s="250"/>
      <c r="L528" s="250"/>
      <c r="M528" s="252">
        <v>42177</v>
      </c>
    </row>
    <row r="529" spans="2:13" ht="14.25">
      <c r="B529" s="309"/>
      <c r="C529" s="238"/>
      <c r="D529" s="238">
        <v>23</v>
      </c>
      <c r="E529" s="237">
        <v>2.5012858988682267</v>
      </c>
      <c r="F529" s="237">
        <v>27.876043638165807</v>
      </c>
      <c r="G529" s="237">
        <v>28.948</v>
      </c>
      <c r="H529" s="237">
        <v>31.818999999999999</v>
      </c>
      <c r="I529" s="83"/>
      <c r="J529" s="251">
        <f t="shared" si="40"/>
        <v>27.876043638165807</v>
      </c>
      <c r="K529" s="250"/>
      <c r="L529" s="250"/>
      <c r="M529" s="252">
        <v>42178</v>
      </c>
    </row>
    <row r="530" spans="2:13" ht="14.25">
      <c r="B530" s="309"/>
      <c r="C530" s="238"/>
      <c r="D530" s="238">
        <v>24</v>
      </c>
      <c r="E530" s="237">
        <v>2.0339375858637108</v>
      </c>
      <c r="F530" s="237">
        <v>27.879886007226773</v>
      </c>
      <c r="G530" s="237">
        <v>27.491</v>
      </c>
      <c r="H530" s="237">
        <v>31.350999999999999</v>
      </c>
      <c r="I530" s="83"/>
      <c r="J530" s="251">
        <f t="shared" si="40"/>
        <v>27.879886007226773</v>
      </c>
      <c r="K530" s="250"/>
      <c r="L530" s="250"/>
      <c r="M530" s="252">
        <v>42179</v>
      </c>
    </row>
    <row r="531" spans="2:13" ht="14.25">
      <c r="B531" s="309"/>
      <c r="C531" s="238"/>
      <c r="D531" s="238">
        <v>25</v>
      </c>
      <c r="E531" s="237">
        <v>2.258244829736137</v>
      </c>
      <c r="F531" s="237">
        <v>27.867379299064886</v>
      </c>
      <c r="G531" s="237">
        <v>29.481999999999999</v>
      </c>
      <c r="H531" s="237">
        <v>29.093</v>
      </c>
      <c r="I531" s="83"/>
      <c r="J531" s="251">
        <f t="shared" si="40"/>
        <v>27.867379299064886</v>
      </c>
      <c r="K531" s="250"/>
      <c r="L531" s="250"/>
      <c r="M531" s="252">
        <v>42180</v>
      </c>
    </row>
    <row r="532" spans="2:13" ht="14.25">
      <c r="B532" s="309"/>
      <c r="C532" s="238"/>
      <c r="D532" s="238">
        <v>26</v>
      </c>
      <c r="E532" s="237">
        <v>2.3105515059774593</v>
      </c>
      <c r="F532" s="237">
        <v>28.190391351354503</v>
      </c>
      <c r="G532" s="237">
        <v>31.98</v>
      </c>
      <c r="H532" s="237">
        <v>28.195</v>
      </c>
      <c r="I532" s="83"/>
      <c r="J532" s="251">
        <f t="shared" si="40"/>
        <v>28.190391351354503</v>
      </c>
      <c r="K532" s="250"/>
      <c r="L532" s="250"/>
      <c r="M532" s="252">
        <v>42181</v>
      </c>
    </row>
    <row r="533" spans="2:13" ht="14.25">
      <c r="B533" s="309"/>
      <c r="C533" s="238"/>
      <c r="D533" s="238">
        <v>27</v>
      </c>
      <c r="E533" s="237">
        <v>2.4735742399007985</v>
      </c>
      <c r="F533" s="237">
        <v>28.165511607603165</v>
      </c>
      <c r="G533" s="237">
        <v>33.344999999999999</v>
      </c>
      <c r="H533" s="237">
        <v>29.088999999999999</v>
      </c>
      <c r="I533" s="83"/>
      <c r="J533" s="251">
        <f t="shared" si="40"/>
        <v>28.165511607603165</v>
      </c>
      <c r="K533" s="250"/>
      <c r="L533" s="250"/>
      <c r="M533" s="252">
        <v>42182</v>
      </c>
    </row>
    <row r="534" spans="2:13" ht="14.25">
      <c r="B534" s="309"/>
      <c r="C534" s="238"/>
      <c r="D534" s="238">
        <v>28</v>
      </c>
      <c r="E534" s="237">
        <v>2.4613960330012836</v>
      </c>
      <c r="F534" s="237">
        <v>28.109436523991782</v>
      </c>
      <c r="G534" s="237">
        <v>34.326999999999998</v>
      </c>
      <c r="H534" s="237">
        <v>29.834</v>
      </c>
      <c r="I534" s="83"/>
      <c r="J534" s="251">
        <f t="shared" si="40"/>
        <v>28.109436523991782</v>
      </c>
      <c r="K534" s="250"/>
      <c r="L534" s="250"/>
      <c r="M534" s="252">
        <v>42183</v>
      </c>
    </row>
    <row r="535" spans="2:13" ht="14.25">
      <c r="B535" s="309"/>
      <c r="C535" s="238"/>
      <c r="D535" s="238">
        <v>29</v>
      </c>
      <c r="E535" s="237">
        <v>2.1614433108483584</v>
      </c>
      <c r="F535" s="237">
        <v>28.366686530039313</v>
      </c>
      <c r="G535" s="237">
        <v>33.718000000000004</v>
      </c>
      <c r="H535" s="237">
        <v>30.02</v>
      </c>
      <c r="I535" s="83"/>
      <c r="J535" s="251">
        <f t="shared" si="40"/>
        <v>28.366686530039313</v>
      </c>
      <c r="K535" s="250"/>
      <c r="L535" s="250"/>
      <c r="M535" s="252">
        <v>42184</v>
      </c>
    </row>
    <row r="536" spans="2:13" ht="14.25">
      <c r="B536" s="309"/>
      <c r="C536" s="238"/>
      <c r="D536" s="238">
        <v>30</v>
      </c>
      <c r="E536" s="237">
        <v>2.3125483730138758</v>
      </c>
      <c r="F536" s="237">
        <v>28.587666347188161</v>
      </c>
      <c r="G536" s="237">
        <v>31.135999999999999</v>
      </c>
      <c r="H536" s="237">
        <v>30.986999999999998</v>
      </c>
      <c r="I536" s="83"/>
      <c r="J536" s="251">
        <f t="shared" si="40"/>
        <v>28.587666347188161</v>
      </c>
      <c r="K536" s="250">
        <v>40</v>
      </c>
      <c r="L536" s="250"/>
      <c r="M536" s="252">
        <v>42185</v>
      </c>
    </row>
    <row r="537" spans="2:13" ht="14.25">
      <c r="B537" s="309"/>
      <c r="C537" s="238">
        <v>7</v>
      </c>
      <c r="D537" s="238">
        <v>1</v>
      </c>
      <c r="E537" s="237">
        <v>2.571052186226392</v>
      </c>
      <c r="F537" s="237">
        <v>28.296791528582744</v>
      </c>
      <c r="G537" s="237">
        <v>29.314</v>
      </c>
      <c r="H537" s="237">
        <v>30.771000000000001</v>
      </c>
      <c r="I537" s="83"/>
      <c r="J537" s="251">
        <f t="shared" si="40"/>
        <v>28.296791528582744</v>
      </c>
      <c r="K537" s="250"/>
      <c r="L537" s="250"/>
      <c r="M537" s="252">
        <v>42186</v>
      </c>
    </row>
    <row r="538" spans="2:13" ht="14.25">
      <c r="B538" s="309"/>
      <c r="C538" s="238"/>
      <c r="D538" s="238">
        <v>2</v>
      </c>
      <c r="E538" s="237">
        <v>2.5498616945865638</v>
      </c>
      <c r="F538" s="237">
        <v>28.021204106479846</v>
      </c>
      <c r="G538" s="237">
        <v>29.138999999999999</v>
      </c>
      <c r="H538" s="237">
        <v>28.709</v>
      </c>
      <c r="I538" s="83"/>
      <c r="J538" s="251">
        <f t="shared" si="40"/>
        <v>28.021204106479846</v>
      </c>
      <c r="K538" s="250"/>
      <c r="L538" s="250"/>
      <c r="M538" s="252">
        <v>42187</v>
      </c>
    </row>
    <row r="539" spans="2:13" ht="14.25">
      <c r="B539" s="309"/>
      <c r="C539" s="238"/>
      <c r="D539" s="238">
        <v>3</v>
      </c>
      <c r="E539" s="237">
        <v>2.1993258459463578</v>
      </c>
      <c r="F539" s="237">
        <v>28.041016745081919</v>
      </c>
      <c r="G539" s="237">
        <v>31.09</v>
      </c>
      <c r="H539" s="237">
        <v>27.847000000000001</v>
      </c>
      <c r="I539" s="83"/>
      <c r="J539" s="251">
        <f t="shared" si="40"/>
        <v>27.847000000000001</v>
      </c>
      <c r="K539" s="250"/>
      <c r="L539" s="250"/>
      <c r="M539" s="252">
        <v>42188</v>
      </c>
    </row>
    <row r="540" spans="2:13" ht="14.25">
      <c r="B540" s="309"/>
      <c r="C540" s="238"/>
      <c r="D540" s="238">
        <v>4</v>
      </c>
      <c r="E540" s="237">
        <v>1.8225230712665792</v>
      </c>
      <c r="F540" s="237">
        <v>27.977293695400327</v>
      </c>
      <c r="G540" s="237">
        <v>31.536999999999999</v>
      </c>
      <c r="H540" s="237">
        <v>29.812000000000001</v>
      </c>
      <c r="I540" s="83"/>
      <c r="J540" s="251">
        <f t="shared" si="40"/>
        <v>27.977293695400327</v>
      </c>
      <c r="K540" s="250"/>
      <c r="L540" s="250"/>
      <c r="M540" s="252">
        <v>42189</v>
      </c>
    </row>
    <row r="541" spans="2:13" ht="14.25">
      <c r="B541" s="309"/>
      <c r="C541" s="238"/>
      <c r="D541" s="238">
        <v>5</v>
      </c>
      <c r="E541" s="237">
        <v>1.8427204092920169</v>
      </c>
      <c r="F541" s="237">
        <v>27.920190172845537</v>
      </c>
      <c r="G541" s="237">
        <v>30.544</v>
      </c>
      <c r="H541" s="237">
        <v>31.994</v>
      </c>
      <c r="I541" s="83"/>
      <c r="J541" s="251">
        <f t="shared" si="40"/>
        <v>27.920190172845537</v>
      </c>
      <c r="K541" s="250"/>
      <c r="L541" s="250"/>
      <c r="M541" s="252">
        <v>42190</v>
      </c>
    </row>
    <row r="542" spans="2:13" ht="14.25">
      <c r="B542" s="309"/>
      <c r="C542" s="238"/>
      <c r="D542" s="238">
        <v>6</v>
      </c>
      <c r="E542" s="237">
        <v>1.9623716930600967</v>
      </c>
      <c r="F542" s="237">
        <v>27.808125010060817</v>
      </c>
      <c r="G542" s="237">
        <v>31.029</v>
      </c>
      <c r="H542" s="237">
        <v>31.809000000000001</v>
      </c>
      <c r="I542" s="83"/>
      <c r="J542" s="251">
        <f t="shared" si="40"/>
        <v>27.808125010060817</v>
      </c>
      <c r="K542" s="250"/>
      <c r="L542" s="250"/>
      <c r="M542" s="252">
        <v>42191</v>
      </c>
    </row>
    <row r="543" spans="2:13" ht="14.25">
      <c r="B543" s="309"/>
      <c r="C543" s="238"/>
      <c r="D543" s="238">
        <v>7</v>
      </c>
      <c r="E543" s="237">
        <v>1.8613295386814881</v>
      </c>
      <c r="F543" s="237">
        <v>28.324980449704849</v>
      </c>
      <c r="G543" s="237">
        <v>30.94</v>
      </c>
      <c r="H543" s="237">
        <v>31.928000000000001</v>
      </c>
      <c r="I543" s="83"/>
      <c r="J543" s="251">
        <f t="shared" si="40"/>
        <v>28.324980449704849</v>
      </c>
      <c r="K543" s="250"/>
      <c r="L543" s="250"/>
      <c r="M543" s="252">
        <v>42192</v>
      </c>
    </row>
    <row r="544" spans="2:13" ht="14.25">
      <c r="B544" s="309"/>
      <c r="C544" s="238"/>
      <c r="D544" s="238">
        <v>8</v>
      </c>
      <c r="E544" s="237">
        <v>2.0511084758622076</v>
      </c>
      <c r="F544" s="237">
        <v>28.621524122857654</v>
      </c>
      <c r="G544" s="237">
        <v>28.074999999999999</v>
      </c>
      <c r="H544" s="237">
        <v>31.802</v>
      </c>
      <c r="I544" s="83"/>
      <c r="J544" s="251">
        <f t="shared" si="40"/>
        <v>28.621524122857654</v>
      </c>
      <c r="K544" s="250"/>
      <c r="L544" s="250"/>
      <c r="M544" s="252">
        <v>42193</v>
      </c>
    </row>
    <row r="545" spans="2:13" ht="14.25">
      <c r="B545" s="309"/>
      <c r="C545" s="238"/>
      <c r="D545" s="238">
        <v>9</v>
      </c>
      <c r="E545" s="237">
        <v>2.0983488028718478</v>
      </c>
      <c r="F545" s="237">
        <v>28.675354065201159</v>
      </c>
      <c r="G545" s="237">
        <v>28.431999999999999</v>
      </c>
      <c r="H545" s="237">
        <v>30.274999999999999</v>
      </c>
      <c r="I545" s="83"/>
      <c r="J545" s="251">
        <f t="shared" si="40"/>
        <v>28.675354065201159</v>
      </c>
      <c r="K545" s="250"/>
      <c r="L545" s="250"/>
      <c r="M545" s="252">
        <v>42194</v>
      </c>
    </row>
    <row r="546" spans="2:13" ht="14.25">
      <c r="B546" s="309"/>
      <c r="C546" s="238"/>
      <c r="D546" s="238">
        <v>10</v>
      </c>
      <c r="E546" s="237">
        <v>2.5778169903697545</v>
      </c>
      <c r="F546" s="237">
        <v>28.770977315157428</v>
      </c>
      <c r="G546" s="237">
        <v>30.542999999999999</v>
      </c>
      <c r="H546" s="237">
        <v>29.574000000000002</v>
      </c>
      <c r="I546" s="83"/>
      <c r="J546" s="251">
        <f t="shared" si="40"/>
        <v>28.770977315157428</v>
      </c>
      <c r="K546" s="250"/>
      <c r="L546" s="250"/>
      <c r="M546" s="252">
        <v>42195</v>
      </c>
    </row>
    <row r="547" spans="2:13" ht="14.25">
      <c r="B547" s="309"/>
      <c r="C547" s="238"/>
      <c r="D547" s="238">
        <v>11</v>
      </c>
      <c r="E547" s="237">
        <v>2.2969194843917302</v>
      </c>
      <c r="F547" s="237">
        <v>28.929009025822388</v>
      </c>
      <c r="G547" s="237">
        <v>32.814999999999998</v>
      </c>
      <c r="H547" s="237">
        <v>31.007999999999999</v>
      </c>
      <c r="I547" s="83"/>
      <c r="J547" s="251">
        <f t="shared" si="40"/>
        <v>28.929009025822388</v>
      </c>
      <c r="K547" s="250"/>
      <c r="L547" s="250"/>
      <c r="M547" s="252">
        <v>42196</v>
      </c>
    </row>
    <row r="548" spans="2:13" ht="14.25">
      <c r="B548" s="309"/>
      <c r="C548" s="238"/>
      <c r="D548" s="238">
        <v>12</v>
      </c>
      <c r="E548" s="237">
        <v>2.058110512774566</v>
      </c>
      <c r="F548" s="237">
        <v>29.218680763103283</v>
      </c>
      <c r="G548" s="237">
        <v>33.290999999999997</v>
      </c>
      <c r="H548" s="237">
        <v>30.41</v>
      </c>
      <c r="I548" s="83"/>
      <c r="J548" s="251">
        <f t="shared" si="40"/>
        <v>29.218680763103283</v>
      </c>
      <c r="K548" s="250"/>
      <c r="L548" s="250"/>
      <c r="M548" s="252">
        <v>42197</v>
      </c>
    </row>
    <row r="549" spans="2:13" ht="14.25">
      <c r="B549" s="309"/>
      <c r="C549" s="238"/>
      <c r="D549" s="238">
        <v>13</v>
      </c>
      <c r="E549" s="237">
        <v>1.8064998117233586</v>
      </c>
      <c r="F549" s="237">
        <v>29.309015214281523</v>
      </c>
      <c r="G549" s="237">
        <v>30.608000000000001</v>
      </c>
      <c r="H549" s="237">
        <v>30.466999999999999</v>
      </c>
      <c r="I549" s="83"/>
      <c r="J549" s="251">
        <f t="shared" ref="J549:J612" si="41">IF(H549&gt;F549,F549,H549)</f>
        <v>29.309015214281523</v>
      </c>
      <c r="K549" s="250"/>
      <c r="L549" s="250"/>
      <c r="M549" s="252">
        <v>42198</v>
      </c>
    </row>
    <row r="550" spans="2:13" ht="14.25">
      <c r="B550" s="309"/>
      <c r="C550" s="238"/>
      <c r="D550" s="238">
        <v>14</v>
      </c>
      <c r="E550" s="237">
        <v>1.8458190206549183</v>
      </c>
      <c r="F550" s="237">
        <v>29.086628554377882</v>
      </c>
      <c r="G550" s="237">
        <v>29.538</v>
      </c>
      <c r="H550" s="237">
        <v>29.199000000000002</v>
      </c>
      <c r="I550" s="83"/>
      <c r="J550" s="251">
        <f t="shared" si="41"/>
        <v>29.086628554377882</v>
      </c>
      <c r="K550" s="250"/>
      <c r="L550" s="253" t="s">
        <v>150</v>
      </c>
      <c r="M550" s="252">
        <v>42199</v>
      </c>
    </row>
    <row r="551" spans="2:13" ht="14.25">
      <c r="B551" s="309">
        <v>42552</v>
      </c>
      <c r="C551" s="238"/>
      <c r="D551" s="238">
        <v>15</v>
      </c>
      <c r="E551" s="237">
        <v>1.9108164657859885</v>
      </c>
      <c r="F551" s="237">
        <v>29.55042385444639</v>
      </c>
      <c r="G551" s="237">
        <v>30.626000000000001</v>
      </c>
      <c r="H551" s="237">
        <v>29.13</v>
      </c>
      <c r="I551" s="83"/>
      <c r="J551" s="251">
        <f t="shared" si="41"/>
        <v>29.13</v>
      </c>
      <c r="K551" s="250"/>
      <c r="L551" s="250"/>
      <c r="M551" s="252">
        <v>42200</v>
      </c>
    </row>
    <row r="552" spans="2:13" ht="14.25">
      <c r="B552" s="309"/>
      <c r="C552" s="238"/>
      <c r="D552" s="238">
        <v>16</v>
      </c>
      <c r="E552" s="237">
        <v>1.9410971834644948</v>
      </c>
      <c r="F552" s="237">
        <v>29.778143219340301</v>
      </c>
      <c r="G552" s="237">
        <v>30.018999999999998</v>
      </c>
      <c r="H552" s="237">
        <v>29.856999999999999</v>
      </c>
      <c r="I552" s="83"/>
      <c r="J552" s="251">
        <f t="shared" si="41"/>
        <v>29.778143219340301</v>
      </c>
      <c r="K552" s="250"/>
      <c r="L552" s="250"/>
      <c r="M552" s="252">
        <v>42201</v>
      </c>
    </row>
    <row r="553" spans="2:13" ht="14.25">
      <c r="B553" s="309"/>
      <c r="C553" s="238"/>
      <c r="D553" s="238">
        <v>17</v>
      </c>
      <c r="E553" s="237">
        <v>1.7857029531688</v>
      </c>
      <c r="F553" s="237">
        <v>29.993032978613812</v>
      </c>
      <c r="G553" s="237">
        <v>28.611000000000001</v>
      </c>
      <c r="H553" s="237">
        <v>30.265999999999998</v>
      </c>
      <c r="I553" s="83"/>
      <c r="J553" s="251">
        <f t="shared" si="41"/>
        <v>29.993032978613812</v>
      </c>
      <c r="K553" s="250"/>
      <c r="L553" s="250"/>
      <c r="M553" s="252">
        <v>42202</v>
      </c>
    </row>
    <row r="554" spans="2:13" ht="14.25">
      <c r="B554" s="309"/>
      <c r="C554" s="238"/>
      <c r="D554" s="238">
        <v>18</v>
      </c>
      <c r="E554" s="237">
        <v>2.1849850673480349</v>
      </c>
      <c r="F554" s="237">
        <v>30.317383245098991</v>
      </c>
      <c r="G554" s="237">
        <v>30.472999999999999</v>
      </c>
      <c r="H554" s="237">
        <v>31.625</v>
      </c>
      <c r="I554" s="83"/>
      <c r="J554" s="251">
        <f t="shared" si="41"/>
        <v>30.317383245098991</v>
      </c>
      <c r="K554" s="250"/>
      <c r="L554" s="250"/>
      <c r="M554" s="252">
        <v>42203</v>
      </c>
    </row>
    <row r="555" spans="2:13" ht="14.25">
      <c r="B555" s="309"/>
      <c r="C555" s="238"/>
      <c r="D555" s="238">
        <v>19</v>
      </c>
      <c r="E555" s="237">
        <v>2.4078009251934658</v>
      </c>
      <c r="F555" s="237">
        <v>30.397184647338662</v>
      </c>
      <c r="G555" s="237">
        <v>32.231000000000002</v>
      </c>
      <c r="H555" s="237">
        <v>31.756</v>
      </c>
      <c r="I555" s="83"/>
      <c r="J555" s="251">
        <f t="shared" si="41"/>
        <v>30.397184647338662</v>
      </c>
      <c r="K555" s="250"/>
      <c r="L555" s="250"/>
      <c r="M555" s="252">
        <v>42204</v>
      </c>
    </row>
    <row r="556" spans="2:13" ht="14.25">
      <c r="B556" s="309"/>
      <c r="C556" s="238"/>
      <c r="D556" s="238">
        <v>20</v>
      </c>
      <c r="E556" s="237">
        <v>2.1252601280583909</v>
      </c>
      <c r="F556" s="237">
        <v>30.195752346579773</v>
      </c>
      <c r="G556" s="237">
        <v>31.895</v>
      </c>
      <c r="H556" s="237">
        <v>31.893000000000001</v>
      </c>
      <c r="I556" s="83"/>
      <c r="J556" s="251">
        <f t="shared" si="41"/>
        <v>30.195752346579773</v>
      </c>
      <c r="K556" s="250"/>
      <c r="L556" s="250"/>
      <c r="M556" s="252">
        <v>42205</v>
      </c>
    </row>
    <row r="557" spans="2:13" ht="14.25">
      <c r="B557" s="309"/>
      <c r="C557" s="238"/>
      <c r="D557" s="238">
        <v>21</v>
      </c>
      <c r="E557" s="237">
        <v>2.0959760483929744</v>
      </c>
      <c r="F557" s="237">
        <v>30.232322485724129</v>
      </c>
      <c r="G557" s="237">
        <v>32.555999999999997</v>
      </c>
      <c r="H557" s="237">
        <v>32.551000000000002</v>
      </c>
      <c r="I557" s="83"/>
      <c r="J557" s="251">
        <f t="shared" si="41"/>
        <v>30.232322485724129</v>
      </c>
      <c r="K557" s="250"/>
      <c r="L557" s="250"/>
      <c r="M557" s="252">
        <v>42206</v>
      </c>
    </row>
    <row r="558" spans="2:13" ht="14.25">
      <c r="B558" s="309"/>
      <c r="C558" s="238"/>
      <c r="D558" s="238">
        <v>22</v>
      </c>
      <c r="E558" s="237">
        <v>1.7003495653383225</v>
      </c>
      <c r="F558" s="237">
        <v>29.967501956171223</v>
      </c>
      <c r="G558" s="237">
        <v>34.161999999999999</v>
      </c>
      <c r="H558" s="237">
        <v>31.93</v>
      </c>
      <c r="I558" s="83"/>
      <c r="J558" s="251">
        <f t="shared" si="41"/>
        <v>29.967501956171223</v>
      </c>
      <c r="K558" s="250"/>
      <c r="L558" s="250"/>
      <c r="M558" s="252">
        <v>42207</v>
      </c>
    </row>
    <row r="559" spans="2:13" ht="14.25">
      <c r="B559" s="309"/>
      <c r="C559" s="238"/>
      <c r="D559" s="238">
        <v>23</v>
      </c>
      <c r="E559" s="237">
        <v>1.7781287074597736</v>
      </c>
      <c r="F559" s="237">
        <v>30.050105484103842</v>
      </c>
      <c r="G559" s="237">
        <v>35.073999999999998</v>
      </c>
      <c r="H559" s="237">
        <v>32.222000000000001</v>
      </c>
      <c r="I559" s="83"/>
      <c r="J559" s="251">
        <f t="shared" si="41"/>
        <v>30.050105484103842</v>
      </c>
      <c r="K559" s="250"/>
      <c r="L559" s="250"/>
      <c r="M559" s="252">
        <v>42208</v>
      </c>
    </row>
    <row r="560" spans="2:13" ht="14.25">
      <c r="B560" s="309"/>
      <c r="C560" s="238"/>
      <c r="D560" s="238">
        <v>24</v>
      </c>
      <c r="E560" s="237">
        <v>2.0168028061048267</v>
      </c>
      <c r="F560" s="237">
        <v>30.257481212845661</v>
      </c>
      <c r="G560" s="237">
        <v>34.302</v>
      </c>
      <c r="H560" s="237">
        <v>31.38</v>
      </c>
      <c r="I560" s="83"/>
      <c r="J560" s="251">
        <f t="shared" si="41"/>
        <v>30.257481212845661</v>
      </c>
      <c r="K560" s="250"/>
      <c r="L560" s="250"/>
      <c r="M560" s="252">
        <v>42209</v>
      </c>
    </row>
    <row r="561" spans="2:13" ht="14.25">
      <c r="B561" s="309"/>
      <c r="C561" s="238"/>
      <c r="D561" s="238">
        <v>25</v>
      </c>
      <c r="E561" s="237">
        <v>1.4842265136166368</v>
      </c>
      <c r="F561" s="237">
        <v>30.031902953817113</v>
      </c>
      <c r="G561" s="237">
        <v>33.344000000000001</v>
      </c>
      <c r="H561" s="237">
        <v>32.170999999999999</v>
      </c>
      <c r="I561" s="83"/>
      <c r="J561" s="251">
        <f t="shared" si="41"/>
        <v>30.031902953817113</v>
      </c>
      <c r="K561" s="250"/>
      <c r="L561" s="250"/>
      <c r="M561" s="252">
        <v>42210</v>
      </c>
    </row>
    <row r="562" spans="2:13" ht="14.25">
      <c r="B562" s="309"/>
      <c r="C562" s="238"/>
      <c r="D562" s="238">
        <v>26</v>
      </c>
      <c r="E562" s="237">
        <v>1.4538334899925502</v>
      </c>
      <c r="F562" s="237">
        <v>30.191368360295037</v>
      </c>
      <c r="G562" s="237">
        <v>30.402000000000001</v>
      </c>
      <c r="H562" s="237">
        <v>32.914999999999999</v>
      </c>
      <c r="I562" s="83"/>
      <c r="J562" s="251">
        <f t="shared" si="41"/>
        <v>30.191368360295037</v>
      </c>
      <c r="K562" s="250"/>
      <c r="L562" s="250"/>
      <c r="M562" s="252">
        <v>42211</v>
      </c>
    </row>
    <row r="563" spans="2:13" ht="14.25">
      <c r="B563" s="309"/>
      <c r="C563" s="238"/>
      <c r="D563" s="238">
        <v>27</v>
      </c>
      <c r="E563" s="237">
        <v>1.4249645159217188</v>
      </c>
      <c r="F563" s="237">
        <v>29.965845206495338</v>
      </c>
      <c r="G563" s="237">
        <v>26.577999999999999</v>
      </c>
      <c r="H563" s="237">
        <v>33.845999999999997</v>
      </c>
      <c r="I563" s="83"/>
      <c r="J563" s="251">
        <f t="shared" si="41"/>
        <v>29.965845206495338</v>
      </c>
      <c r="K563" s="250"/>
      <c r="L563" s="250"/>
      <c r="M563" s="252">
        <v>42212</v>
      </c>
    </row>
    <row r="564" spans="2:13" ht="14.25">
      <c r="B564" s="309"/>
      <c r="C564" s="238"/>
      <c r="D564" s="238">
        <v>28</v>
      </c>
      <c r="E564" s="237">
        <v>1.6640466501870228</v>
      </c>
      <c r="F564" s="237">
        <v>30.186132753159789</v>
      </c>
      <c r="G564" s="237">
        <v>28.364000000000001</v>
      </c>
      <c r="H564" s="237">
        <v>32.115000000000002</v>
      </c>
      <c r="I564" s="83"/>
      <c r="J564" s="251">
        <f t="shared" si="41"/>
        <v>30.186132753159789</v>
      </c>
      <c r="K564" s="250"/>
      <c r="L564" s="250"/>
      <c r="M564" s="252">
        <v>42213</v>
      </c>
    </row>
    <row r="565" spans="2:13" ht="14.25">
      <c r="B565" s="309"/>
      <c r="C565" s="238"/>
      <c r="D565" s="238">
        <v>29</v>
      </c>
      <c r="E565" s="237">
        <v>1.3886558233382309</v>
      </c>
      <c r="F565" s="237">
        <v>30.388814335293322</v>
      </c>
      <c r="G565" s="237">
        <v>29.638999999999999</v>
      </c>
      <c r="H565" s="237">
        <v>33.457000000000001</v>
      </c>
      <c r="I565" s="83"/>
      <c r="J565" s="251">
        <f t="shared" si="41"/>
        <v>30.388814335293322</v>
      </c>
      <c r="K565" s="250"/>
      <c r="L565" s="250"/>
      <c r="M565" s="252">
        <v>42214</v>
      </c>
    </row>
    <row r="566" spans="2:13" ht="14.25">
      <c r="B566" s="309"/>
      <c r="C566" s="238"/>
      <c r="D566" s="238">
        <v>30</v>
      </c>
      <c r="E566" s="237">
        <v>1.429713806170243</v>
      </c>
      <c r="F566" s="237">
        <v>30.209701256147284</v>
      </c>
      <c r="G566" s="237">
        <v>29.053999999999998</v>
      </c>
      <c r="H566" s="237">
        <v>35.167999999999999</v>
      </c>
      <c r="I566" s="83"/>
      <c r="J566" s="251">
        <f t="shared" si="41"/>
        <v>30.209701256147284</v>
      </c>
      <c r="K566" s="250"/>
      <c r="L566" s="250"/>
      <c r="M566" s="252">
        <v>42215</v>
      </c>
    </row>
    <row r="567" spans="2:13" ht="14.25">
      <c r="B567" s="309"/>
      <c r="C567" s="238"/>
      <c r="D567" s="238">
        <v>31</v>
      </c>
      <c r="E567" s="237">
        <v>2.0376104609959875</v>
      </c>
      <c r="F567" s="237">
        <v>30.548595789141913</v>
      </c>
      <c r="G567" s="237">
        <v>29.49</v>
      </c>
      <c r="H567" s="237">
        <v>33.607999999999997</v>
      </c>
      <c r="I567" s="83"/>
      <c r="J567" s="251">
        <f t="shared" si="41"/>
        <v>30.548595789141913</v>
      </c>
      <c r="K567" s="250">
        <v>40</v>
      </c>
      <c r="L567" s="250"/>
      <c r="M567" s="252">
        <v>42216</v>
      </c>
    </row>
    <row r="568" spans="2:13" ht="14.25">
      <c r="B568" s="309"/>
      <c r="C568" s="238">
        <v>8</v>
      </c>
      <c r="D568" s="238">
        <v>1</v>
      </c>
      <c r="E568" s="237">
        <v>2.2120578779793867</v>
      </c>
      <c r="F568" s="237">
        <v>30.402492765567999</v>
      </c>
      <c r="G568" s="237">
        <v>30.646000000000001</v>
      </c>
      <c r="H568" s="237">
        <v>32.712000000000003</v>
      </c>
      <c r="I568" s="83"/>
      <c r="J568" s="251">
        <f t="shared" si="41"/>
        <v>30.402492765567999</v>
      </c>
      <c r="K568" s="250"/>
      <c r="L568" s="250"/>
      <c r="M568" s="252">
        <v>42217</v>
      </c>
    </row>
    <row r="569" spans="2:13" ht="14.25">
      <c r="B569" s="309"/>
      <c r="C569" s="238"/>
      <c r="D569" s="238">
        <v>2</v>
      </c>
      <c r="E569" s="237">
        <v>2.1103979350317332</v>
      </c>
      <c r="F569" s="237">
        <v>29.954376845337364</v>
      </c>
      <c r="G569" s="237">
        <v>31.196999999999999</v>
      </c>
      <c r="H569" s="237">
        <v>31.759</v>
      </c>
      <c r="I569" s="83"/>
      <c r="J569" s="251">
        <f t="shared" si="41"/>
        <v>29.954376845337364</v>
      </c>
      <c r="K569" s="250"/>
      <c r="L569" s="250"/>
      <c r="M569" s="252">
        <v>42218</v>
      </c>
    </row>
    <row r="570" spans="2:13" ht="14.25">
      <c r="B570" s="309"/>
      <c r="C570" s="238"/>
      <c r="D570" s="238">
        <v>3</v>
      </c>
      <c r="E570" s="237">
        <v>1.8837020269849774</v>
      </c>
      <c r="F570" s="237">
        <v>30.100290864757607</v>
      </c>
      <c r="G570" s="237">
        <v>31.667000000000002</v>
      </c>
      <c r="H570" s="237">
        <v>31.786999999999999</v>
      </c>
      <c r="I570" s="83"/>
      <c r="J570" s="251">
        <f t="shared" si="41"/>
        <v>30.100290864757607</v>
      </c>
      <c r="K570" s="250"/>
      <c r="L570" s="250"/>
      <c r="M570" s="252">
        <v>42219</v>
      </c>
    </row>
    <row r="571" spans="2:13" ht="14.25">
      <c r="B571" s="309"/>
      <c r="C571" s="238"/>
      <c r="D571" s="238">
        <v>4</v>
      </c>
      <c r="E571" s="237">
        <v>2.0570113536094881</v>
      </c>
      <c r="F571" s="237">
        <v>30.403190894790459</v>
      </c>
      <c r="G571" s="237">
        <v>31.268999999999998</v>
      </c>
      <c r="H571" s="237">
        <v>29.803000000000001</v>
      </c>
      <c r="I571" s="83"/>
      <c r="J571" s="251">
        <f t="shared" si="41"/>
        <v>29.803000000000001</v>
      </c>
      <c r="K571" s="250"/>
      <c r="L571" s="250"/>
      <c r="M571" s="252">
        <v>42220</v>
      </c>
    </row>
    <row r="572" spans="2:13" ht="14.25">
      <c r="B572" s="309"/>
      <c r="C572" s="238"/>
      <c r="D572" s="238">
        <v>5</v>
      </c>
      <c r="E572" s="237">
        <v>2.0466737300522357</v>
      </c>
      <c r="F572" s="237">
        <v>30.298695734727307</v>
      </c>
      <c r="G572" s="237">
        <v>32.082999999999998</v>
      </c>
      <c r="H572" s="237">
        <v>32.170999999999999</v>
      </c>
      <c r="I572" s="83"/>
      <c r="J572" s="251">
        <f t="shared" si="41"/>
        <v>30.298695734727307</v>
      </c>
      <c r="K572" s="250"/>
      <c r="L572" s="250"/>
      <c r="M572" s="252">
        <v>42221</v>
      </c>
    </row>
    <row r="573" spans="2:13" ht="14.25">
      <c r="B573" s="309"/>
      <c r="C573" s="238"/>
      <c r="D573" s="238">
        <v>6</v>
      </c>
      <c r="E573" s="237">
        <v>1.9773739155683383</v>
      </c>
      <c r="F573" s="237">
        <v>30.208928374127211</v>
      </c>
      <c r="G573" s="237">
        <v>31.643000000000001</v>
      </c>
      <c r="H573" s="237">
        <v>33.869</v>
      </c>
      <c r="I573" s="83"/>
      <c r="J573" s="251">
        <f t="shared" si="41"/>
        <v>30.208928374127211</v>
      </c>
      <c r="K573" s="250"/>
      <c r="L573" s="250"/>
      <c r="M573" s="252">
        <v>42222</v>
      </c>
    </row>
    <row r="574" spans="2:13" ht="14.25">
      <c r="B574" s="309"/>
      <c r="C574" s="238"/>
      <c r="D574" s="238">
        <v>7</v>
      </c>
      <c r="E574" s="237">
        <v>2.0996950952789355</v>
      </c>
      <c r="F574" s="237">
        <v>29.900884417453366</v>
      </c>
      <c r="G574" s="237">
        <v>29.683</v>
      </c>
      <c r="H574" s="237">
        <v>34.737000000000002</v>
      </c>
      <c r="I574" s="83"/>
      <c r="J574" s="251">
        <f t="shared" si="41"/>
        <v>29.900884417453366</v>
      </c>
      <c r="K574" s="250"/>
      <c r="L574" s="250"/>
      <c r="M574" s="252">
        <v>42223</v>
      </c>
    </row>
    <row r="575" spans="2:13" ht="14.25">
      <c r="B575" s="309"/>
      <c r="C575" s="238"/>
      <c r="D575" s="238">
        <v>8</v>
      </c>
      <c r="E575" s="237">
        <v>2.0457525765980082</v>
      </c>
      <c r="F575" s="237">
        <v>29.390665936587244</v>
      </c>
      <c r="G575" s="237">
        <v>32.780999999999999</v>
      </c>
      <c r="H575" s="237">
        <v>32.932000000000002</v>
      </c>
      <c r="I575" s="83"/>
      <c r="J575" s="251">
        <f t="shared" si="41"/>
        <v>29.390665936587244</v>
      </c>
      <c r="K575" s="250"/>
      <c r="L575" s="250"/>
      <c r="M575" s="252">
        <v>42224</v>
      </c>
    </row>
    <row r="576" spans="2:13" ht="14.25">
      <c r="B576" s="309"/>
      <c r="C576" s="238"/>
      <c r="D576" s="238">
        <v>9</v>
      </c>
      <c r="E576" s="237">
        <v>2.2124019199604139</v>
      </c>
      <c r="F576" s="237">
        <v>29.618360457839184</v>
      </c>
      <c r="G576" s="237">
        <v>32.151000000000003</v>
      </c>
      <c r="H576" s="237">
        <v>33.103999999999999</v>
      </c>
      <c r="I576" s="83"/>
      <c r="J576" s="251">
        <f t="shared" si="41"/>
        <v>29.618360457839184</v>
      </c>
      <c r="K576" s="250"/>
      <c r="L576" s="250"/>
      <c r="M576" s="252">
        <v>42225</v>
      </c>
    </row>
    <row r="577" spans="2:13" ht="14.25">
      <c r="B577" s="309"/>
      <c r="C577" s="238"/>
      <c r="D577" s="238">
        <v>10</v>
      </c>
      <c r="E577" s="237">
        <v>2.3465198928083537</v>
      </c>
      <c r="F577" s="237">
        <v>29.710768135921356</v>
      </c>
      <c r="G577" s="237">
        <v>30.381</v>
      </c>
      <c r="H577" s="237">
        <v>30.77</v>
      </c>
      <c r="I577" s="83"/>
      <c r="J577" s="251">
        <f t="shared" si="41"/>
        <v>29.710768135921356</v>
      </c>
      <c r="K577" s="250"/>
      <c r="L577" s="250"/>
      <c r="M577" s="252">
        <v>42226</v>
      </c>
    </row>
    <row r="578" spans="2:13" ht="14.25">
      <c r="B578" s="309"/>
      <c r="C578" s="238"/>
      <c r="D578" s="238">
        <v>11</v>
      </c>
      <c r="E578" s="237">
        <v>1.9009925757647581</v>
      </c>
      <c r="F578" s="237">
        <v>30.195707110014112</v>
      </c>
      <c r="G578" s="237">
        <v>28.454999999999998</v>
      </c>
      <c r="H578" s="237">
        <v>29.824999999999999</v>
      </c>
      <c r="I578" s="83"/>
      <c r="J578" s="251">
        <f t="shared" si="41"/>
        <v>29.824999999999999</v>
      </c>
      <c r="K578" s="250"/>
      <c r="L578" s="250"/>
      <c r="M578" s="252">
        <v>42227</v>
      </c>
    </row>
    <row r="579" spans="2:13" ht="14.25">
      <c r="B579" s="309"/>
      <c r="C579" s="238"/>
      <c r="D579" s="238">
        <v>12</v>
      </c>
      <c r="E579" s="237">
        <v>1.611284462011094</v>
      </c>
      <c r="F579" s="237">
        <v>30.100400526108384</v>
      </c>
      <c r="G579" s="237">
        <v>28.15</v>
      </c>
      <c r="H579" s="237">
        <v>28.917000000000002</v>
      </c>
      <c r="I579" s="83"/>
      <c r="J579" s="251">
        <f t="shared" si="41"/>
        <v>28.917000000000002</v>
      </c>
      <c r="K579" s="250"/>
      <c r="L579" s="250"/>
      <c r="M579" s="252">
        <v>42228</v>
      </c>
    </row>
    <row r="580" spans="2:13" ht="14.25">
      <c r="B580" s="309"/>
      <c r="C580" s="238"/>
      <c r="D580" s="238">
        <v>13</v>
      </c>
      <c r="E580" s="237">
        <v>1.9745293858392101</v>
      </c>
      <c r="F580" s="237">
        <v>29.847240697724597</v>
      </c>
      <c r="G580" s="237">
        <v>27.904</v>
      </c>
      <c r="H580" s="237">
        <v>29.416</v>
      </c>
      <c r="I580" s="83"/>
      <c r="J580" s="251">
        <f t="shared" si="41"/>
        <v>29.416</v>
      </c>
      <c r="K580" s="250"/>
      <c r="L580" s="250"/>
      <c r="M580" s="252">
        <v>42229</v>
      </c>
    </row>
    <row r="581" spans="2:13" ht="14.25">
      <c r="B581" s="309"/>
      <c r="C581" s="238"/>
      <c r="D581" s="238">
        <v>14</v>
      </c>
      <c r="E581" s="237">
        <v>1.9226858756989291</v>
      </c>
      <c r="F581" s="237">
        <v>29.902944984855012</v>
      </c>
      <c r="G581" s="237">
        <v>30.471</v>
      </c>
      <c r="H581" s="237">
        <v>29.867000000000001</v>
      </c>
      <c r="I581" s="83"/>
      <c r="J581" s="251">
        <f t="shared" si="41"/>
        <v>29.867000000000001</v>
      </c>
      <c r="K581" s="250"/>
      <c r="L581" s="253" t="s">
        <v>151</v>
      </c>
      <c r="M581" s="252">
        <v>42230</v>
      </c>
    </row>
    <row r="582" spans="2:13" ht="14.25">
      <c r="B582" s="309">
        <v>42583</v>
      </c>
      <c r="C582" s="238"/>
      <c r="D582" s="238">
        <v>15</v>
      </c>
      <c r="E582" s="237">
        <v>1.6261251117213931</v>
      </c>
      <c r="F582" s="237">
        <v>29.992498416988767</v>
      </c>
      <c r="G582" s="237">
        <v>30.568000000000001</v>
      </c>
      <c r="H582" s="237">
        <v>29.03</v>
      </c>
      <c r="I582" s="83"/>
      <c r="J582" s="251">
        <f t="shared" si="41"/>
        <v>29.03</v>
      </c>
      <c r="K582" s="250"/>
      <c r="L582" s="250"/>
      <c r="M582" s="252">
        <v>42231</v>
      </c>
    </row>
    <row r="583" spans="2:13" ht="14.25">
      <c r="B583" s="309"/>
      <c r="C583" s="238"/>
      <c r="D583" s="238">
        <v>16</v>
      </c>
      <c r="E583" s="237">
        <v>1.7950469594808862</v>
      </c>
      <c r="F583" s="237">
        <v>29.816058659935926</v>
      </c>
      <c r="G583" s="237">
        <v>31.527999999999999</v>
      </c>
      <c r="H583" s="237">
        <v>28.841000000000001</v>
      </c>
      <c r="I583" s="83"/>
      <c r="J583" s="251">
        <f t="shared" si="41"/>
        <v>28.841000000000001</v>
      </c>
      <c r="K583" s="250"/>
      <c r="L583" s="250"/>
      <c r="M583" s="252">
        <v>42232</v>
      </c>
    </row>
    <row r="584" spans="2:13" ht="14.25">
      <c r="B584" s="309"/>
      <c r="C584" s="238"/>
      <c r="D584" s="238">
        <v>17</v>
      </c>
      <c r="E584" s="237">
        <v>1.7371164379866266</v>
      </c>
      <c r="F584" s="237">
        <v>29.871181598166178</v>
      </c>
      <c r="G584" s="237">
        <v>32.904000000000003</v>
      </c>
      <c r="H584" s="237">
        <v>29.369</v>
      </c>
      <c r="I584" s="83"/>
      <c r="J584" s="251">
        <f t="shared" si="41"/>
        <v>29.369</v>
      </c>
      <c r="K584" s="250"/>
      <c r="L584" s="250"/>
      <c r="M584" s="252">
        <v>42233</v>
      </c>
    </row>
    <row r="585" spans="2:13" ht="14.25">
      <c r="B585" s="309"/>
      <c r="C585" s="238"/>
      <c r="D585" s="238">
        <v>18</v>
      </c>
      <c r="E585" s="237">
        <v>1.5051479104943442</v>
      </c>
      <c r="F585" s="237">
        <v>30.005948959925139</v>
      </c>
      <c r="G585" s="237">
        <v>30.725999999999999</v>
      </c>
      <c r="H585" s="237">
        <v>30.472000000000001</v>
      </c>
      <c r="I585" s="83"/>
      <c r="J585" s="251">
        <f t="shared" si="41"/>
        <v>30.005948959925139</v>
      </c>
      <c r="K585" s="250"/>
      <c r="L585" s="250"/>
      <c r="M585" s="252">
        <v>42234</v>
      </c>
    </row>
    <row r="586" spans="2:13" ht="14.25">
      <c r="B586" s="309"/>
      <c r="C586" s="238"/>
      <c r="D586" s="238">
        <v>19</v>
      </c>
      <c r="E586" s="237">
        <v>2.0702249748191814</v>
      </c>
      <c r="F586" s="237">
        <v>30.016578951452907</v>
      </c>
      <c r="G586" s="237">
        <v>29.785</v>
      </c>
      <c r="H586" s="237">
        <v>32.795999999999999</v>
      </c>
      <c r="I586" s="83"/>
      <c r="J586" s="251">
        <f t="shared" si="41"/>
        <v>30.016578951452907</v>
      </c>
      <c r="K586" s="250"/>
      <c r="L586" s="250"/>
      <c r="M586" s="252">
        <v>42235</v>
      </c>
    </row>
    <row r="587" spans="2:13" ht="14.25">
      <c r="B587" s="309"/>
      <c r="C587" s="238"/>
      <c r="D587" s="238">
        <v>20</v>
      </c>
      <c r="E587" s="237">
        <v>2.2255803223727395</v>
      </c>
      <c r="F587" s="237">
        <v>30.04794774697989</v>
      </c>
      <c r="G587" s="237">
        <v>28.062999999999999</v>
      </c>
      <c r="H587" s="237">
        <v>31.832999999999998</v>
      </c>
      <c r="I587" s="83"/>
      <c r="J587" s="251">
        <f t="shared" si="41"/>
        <v>30.04794774697989</v>
      </c>
      <c r="K587" s="250"/>
      <c r="L587" s="250"/>
      <c r="M587" s="252">
        <v>42236</v>
      </c>
    </row>
    <row r="588" spans="2:13" ht="14.25">
      <c r="B588" s="309"/>
      <c r="C588" s="238"/>
      <c r="D588" s="238">
        <v>21</v>
      </c>
      <c r="E588" s="237">
        <v>2.1726464413640003</v>
      </c>
      <c r="F588" s="237">
        <v>29.938738880636212</v>
      </c>
      <c r="G588" s="237">
        <v>29.207000000000001</v>
      </c>
      <c r="H588" s="237">
        <v>30.713999999999999</v>
      </c>
      <c r="I588" s="83"/>
      <c r="J588" s="251">
        <f t="shared" si="41"/>
        <v>29.938738880636212</v>
      </c>
      <c r="K588" s="250"/>
      <c r="L588" s="250"/>
      <c r="M588" s="252">
        <v>42237</v>
      </c>
    </row>
    <row r="589" spans="2:13" ht="14.25">
      <c r="B589" s="309"/>
      <c r="C589" s="238"/>
      <c r="D589" s="238">
        <v>22</v>
      </c>
      <c r="E589" s="237">
        <v>1.959257236627852</v>
      </c>
      <c r="F589" s="237">
        <v>29.802662279520597</v>
      </c>
      <c r="G589" s="237">
        <v>30.494</v>
      </c>
      <c r="H589" s="237">
        <v>30.831</v>
      </c>
      <c r="I589" s="83"/>
      <c r="J589" s="251">
        <f t="shared" si="41"/>
        <v>29.802662279520597</v>
      </c>
      <c r="K589" s="250"/>
      <c r="L589" s="250"/>
      <c r="M589" s="252">
        <v>42238</v>
      </c>
    </row>
    <row r="590" spans="2:13" ht="14.25">
      <c r="B590" s="309"/>
      <c r="C590" s="238"/>
      <c r="D590" s="238">
        <v>23</v>
      </c>
      <c r="E590" s="237">
        <v>1.8737757355734814</v>
      </c>
      <c r="F590" s="237">
        <v>29.733295108675581</v>
      </c>
      <c r="G590" s="237">
        <v>32.299999999999997</v>
      </c>
      <c r="H590" s="237">
        <v>30.584</v>
      </c>
      <c r="I590" s="83"/>
      <c r="J590" s="251">
        <f t="shared" si="41"/>
        <v>29.733295108675581</v>
      </c>
      <c r="K590" s="250"/>
      <c r="L590" s="250"/>
      <c r="M590" s="252">
        <v>42239</v>
      </c>
    </row>
    <row r="591" spans="2:13" ht="14.25">
      <c r="B591" s="309"/>
      <c r="C591" s="238"/>
      <c r="D591" s="238">
        <v>24</v>
      </c>
      <c r="E591" s="237">
        <v>2.1196822421108652</v>
      </c>
      <c r="F591" s="237">
        <v>29.391190344598112</v>
      </c>
      <c r="G591" s="237">
        <v>30.99</v>
      </c>
      <c r="H591" s="237">
        <v>29.725000000000001</v>
      </c>
      <c r="I591" s="83"/>
      <c r="J591" s="251">
        <f t="shared" si="41"/>
        <v>29.391190344598112</v>
      </c>
      <c r="K591" s="250"/>
      <c r="L591" s="250"/>
      <c r="M591" s="252">
        <v>42240</v>
      </c>
    </row>
    <row r="592" spans="2:13" ht="14.25">
      <c r="B592" s="309"/>
      <c r="C592" s="238"/>
      <c r="D592" s="238">
        <v>25</v>
      </c>
      <c r="E592" s="237">
        <v>2.1544663284161869</v>
      </c>
      <c r="F592" s="237">
        <v>29.115561623180483</v>
      </c>
      <c r="G592" s="237">
        <v>29.972999999999999</v>
      </c>
      <c r="H592" s="237">
        <v>32.712000000000003</v>
      </c>
      <c r="I592" s="83"/>
      <c r="J592" s="251">
        <f t="shared" si="41"/>
        <v>29.115561623180483</v>
      </c>
      <c r="K592" s="250"/>
      <c r="L592" s="250"/>
      <c r="M592" s="252">
        <v>42241</v>
      </c>
    </row>
    <row r="593" spans="2:13" ht="14.25">
      <c r="B593" s="309"/>
      <c r="C593" s="238"/>
      <c r="D593" s="238">
        <v>26</v>
      </c>
      <c r="E593" s="237">
        <v>2.1122994027874094</v>
      </c>
      <c r="F593" s="237">
        <v>29.081074943482168</v>
      </c>
      <c r="G593" s="237">
        <v>28.282</v>
      </c>
      <c r="H593" s="237">
        <v>32.854999999999997</v>
      </c>
      <c r="I593" s="83"/>
      <c r="J593" s="251">
        <f t="shared" si="41"/>
        <v>29.081074943482168</v>
      </c>
      <c r="K593" s="250"/>
      <c r="L593" s="250"/>
      <c r="M593" s="252">
        <v>42242</v>
      </c>
    </row>
    <row r="594" spans="2:13" ht="14.25">
      <c r="B594" s="309"/>
      <c r="C594" s="238"/>
      <c r="D594" s="238">
        <v>27</v>
      </c>
      <c r="E594" s="237">
        <v>2.6091841807438452</v>
      </c>
      <c r="F594" s="237">
        <v>29.196727828865505</v>
      </c>
      <c r="G594" s="237">
        <v>27.327999999999999</v>
      </c>
      <c r="H594" s="237">
        <v>32.704999999999998</v>
      </c>
      <c r="I594" s="83"/>
      <c r="J594" s="251">
        <f t="shared" si="41"/>
        <v>29.196727828865505</v>
      </c>
      <c r="K594" s="250"/>
      <c r="L594" s="250"/>
      <c r="M594" s="252">
        <v>42243</v>
      </c>
    </row>
    <row r="595" spans="2:13" ht="14.25">
      <c r="B595" s="309"/>
      <c r="C595" s="238"/>
      <c r="D595" s="238">
        <v>28</v>
      </c>
      <c r="E595" s="237">
        <v>2.3259811085297923</v>
      </c>
      <c r="F595" s="237">
        <v>28.682387651452686</v>
      </c>
      <c r="G595" s="237">
        <v>29.669</v>
      </c>
      <c r="H595" s="237">
        <v>29.053999999999998</v>
      </c>
      <c r="I595" s="83"/>
      <c r="J595" s="251">
        <f t="shared" si="41"/>
        <v>28.682387651452686</v>
      </c>
      <c r="K595" s="250"/>
      <c r="L595" s="250"/>
      <c r="M595" s="252">
        <v>42244</v>
      </c>
    </row>
    <row r="596" spans="2:13" ht="14.25">
      <c r="B596" s="309"/>
      <c r="C596" s="238"/>
      <c r="D596" s="238">
        <v>29</v>
      </c>
      <c r="E596" s="237">
        <v>2.0333271552017176</v>
      </c>
      <c r="F596" s="237">
        <v>28.413587662503804</v>
      </c>
      <c r="G596" s="237">
        <v>30.899000000000001</v>
      </c>
      <c r="H596" s="237">
        <v>24.422999999999998</v>
      </c>
      <c r="I596" s="83"/>
      <c r="J596" s="251">
        <f t="shared" si="41"/>
        <v>24.422999999999998</v>
      </c>
      <c r="K596" s="250"/>
      <c r="L596" s="250"/>
      <c r="M596" s="252">
        <v>42245</v>
      </c>
    </row>
    <row r="597" spans="2:13" ht="14.25">
      <c r="B597" s="309"/>
      <c r="C597" s="238"/>
      <c r="D597" s="238">
        <v>30</v>
      </c>
      <c r="E597" s="237">
        <v>1.6453459596160971</v>
      </c>
      <c r="F597" s="237">
        <v>28.251433713826582</v>
      </c>
      <c r="G597" s="237">
        <v>31.739000000000001</v>
      </c>
      <c r="H597" s="237">
        <v>24.706</v>
      </c>
      <c r="I597" s="83"/>
      <c r="J597" s="251">
        <f t="shared" si="41"/>
        <v>24.706</v>
      </c>
      <c r="K597" s="250"/>
      <c r="L597" s="250"/>
      <c r="M597" s="252">
        <v>42246</v>
      </c>
    </row>
    <row r="598" spans="2:13" ht="14.25">
      <c r="B598" s="309"/>
      <c r="C598" s="238"/>
      <c r="D598" s="238">
        <v>31</v>
      </c>
      <c r="E598" s="237">
        <v>1.9128399469760551</v>
      </c>
      <c r="F598" s="237">
        <v>27.834081457504791</v>
      </c>
      <c r="G598" s="237">
        <v>30.901</v>
      </c>
      <c r="H598" s="237">
        <v>26.277000000000001</v>
      </c>
      <c r="I598" s="83"/>
      <c r="J598" s="251">
        <f t="shared" si="41"/>
        <v>26.277000000000001</v>
      </c>
      <c r="K598" s="250">
        <v>40</v>
      </c>
      <c r="L598" s="250"/>
      <c r="M598" s="252">
        <v>42247</v>
      </c>
    </row>
    <row r="599" spans="2:13" ht="14.25">
      <c r="B599" s="309"/>
      <c r="C599" s="238">
        <v>9</v>
      </c>
      <c r="D599" s="238">
        <v>1</v>
      </c>
      <c r="E599" s="237">
        <v>1.6230393576127446</v>
      </c>
      <c r="F599" s="237">
        <v>27.629148148412085</v>
      </c>
      <c r="G599" s="237">
        <v>29.111999999999998</v>
      </c>
      <c r="H599" s="237">
        <v>26.722999999999999</v>
      </c>
      <c r="I599" s="83"/>
      <c r="J599" s="251">
        <f t="shared" si="41"/>
        <v>26.722999999999999</v>
      </c>
      <c r="K599" s="250"/>
      <c r="L599" s="250"/>
      <c r="M599" s="252">
        <v>42248</v>
      </c>
    </row>
    <row r="600" spans="2:13" ht="14.25">
      <c r="B600" s="309"/>
      <c r="C600" s="238"/>
      <c r="D600" s="238">
        <v>2</v>
      </c>
      <c r="E600" s="237">
        <v>1.5000624787135524</v>
      </c>
      <c r="F600" s="237">
        <v>27.928144779770342</v>
      </c>
      <c r="G600" s="237">
        <v>28.547999999999998</v>
      </c>
      <c r="H600" s="237">
        <v>27.68</v>
      </c>
      <c r="I600" s="83"/>
      <c r="J600" s="251">
        <f t="shared" si="41"/>
        <v>27.68</v>
      </c>
      <c r="K600" s="250"/>
      <c r="L600" s="250"/>
      <c r="M600" s="252">
        <v>42249</v>
      </c>
    </row>
    <row r="601" spans="2:13" ht="14.25">
      <c r="B601" s="309"/>
      <c r="C601" s="238"/>
      <c r="D601" s="238">
        <v>3</v>
      </c>
      <c r="E601" s="237">
        <v>1.9077492916778762</v>
      </c>
      <c r="F601" s="237">
        <v>28.074878616171944</v>
      </c>
      <c r="G601" s="237">
        <v>29.812000000000001</v>
      </c>
      <c r="H601" s="237">
        <v>29.731999999999999</v>
      </c>
      <c r="I601" s="83"/>
      <c r="J601" s="251">
        <f t="shared" si="41"/>
        <v>28.074878616171944</v>
      </c>
      <c r="K601" s="250"/>
      <c r="L601" s="250"/>
      <c r="M601" s="252">
        <v>42250</v>
      </c>
    </row>
    <row r="602" spans="2:13" ht="14.25">
      <c r="B602" s="309"/>
      <c r="C602" s="238"/>
      <c r="D602" s="238">
        <v>4</v>
      </c>
      <c r="E602" s="237">
        <v>1.9393283497925544</v>
      </c>
      <c r="F602" s="237">
        <v>27.769982185726565</v>
      </c>
      <c r="G602" s="237">
        <v>29.387</v>
      </c>
      <c r="H602" s="237">
        <v>30.837</v>
      </c>
      <c r="I602" s="83"/>
      <c r="J602" s="251">
        <f t="shared" si="41"/>
        <v>27.769982185726565</v>
      </c>
      <c r="K602" s="250"/>
      <c r="L602" s="250"/>
      <c r="M602" s="252">
        <v>42251</v>
      </c>
    </row>
    <row r="603" spans="2:13" ht="14.25">
      <c r="B603" s="309"/>
      <c r="C603" s="238"/>
      <c r="D603" s="238">
        <v>5</v>
      </c>
      <c r="E603" s="237">
        <v>2.0363352407385178</v>
      </c>
      <c r="F603" s="237">
        <v>27.589863925356948</v>
      </c>
      <c r="G603" s="237">
        <v>26.776</v>
      </c>
      <c r="H603" s="237">
        <v>28.914999999999999</v>
      </c>
      <c r="I603" s="83"/>
      <c r="J603" s="251">
        <f t="shared" si="41"/>
        <v>27.589863925356948</v>
      </c>
      <c r="K603" s="250"/>
      <c r="L603" s="250"/>
      <c r="M603" s="252">
        <v>42252</v>
      </c>
    </row>
    <row r="604" spans="2:13" ht="14.25">
      <c r="B604" s="309"/>
      <c r="C604" s="238"/>
      <c r="D604" s="238">
        <v>6</v>
      </c>
      <c r="E604" s="237">
        <v>1.7878644724917381</v>
      </c>
      <c r="F604" s="237">
        <v>27.606741797397309</v>
      </c>
      <c r="G604" s="237">
        <v>26.349</v>
      </c>
      <c r="H604" s="237">
        <v>28.675000000000001</v>
      </c>
      <c r="I604" s="83"/>
      <c r="J604" s="251">
        <f t="shared" si="41"/>
        <v>27.606741797397309</v>
      </c>
      <c r="K604" s="250"/>
      <c r="L604" s="250"/>
      <c r="M604" s="252">
        <v>42253</v>
      </c>
    </row>
    <row r="605" spans="2:13" ht="14.25">
      <c r="B605" s="309"/>
      <c r="C605" s="238"/>
      <c r="D605" s="238">
        <v>7</v>
      </c>
      <c r="E605" s="237">
        <v>1.8837069336776617</v>
      </c>
      <c r="F605" s="237">
        <v>27.29589553438867</v>
      </c>
      <c r="G605" s="237">
        <v>26.471</v>
      </c>
      <c r="H605" s="237">
        <v>26.257000000000001</v>
      </c>
      <c r="I605" s="83"/>
      <c r="J605" s="251">
        <f t="shared" si="41"/>
        <v>26.257000000000001</v>
      </c>
      <c r="K605" s="250"/>
      <c r="L605" s="250"/>
      <c r="M605" s="252">
        <v>42254</v>
      </c>
    </row>
    <row r="606" spans="2:13" ht="14.25">
      <c r="B606" s="309"/>
      <c r="C606" s="238"/>
      <c r="D606" s="238">
        <v>8</v>
      </c>
      <c r="E606" s="237">
        <v>2.2263515298262506</v>
      </c>
      <c r="F606" s="237">
        <v>27.482253507767478</v>
      </c>
      <c r="G606" s="237">
        <v>26.753</v>
      </c>
      <c r="H606" s="237">
        <v>27.620999999999999</v>
      </c>
      <c r="I606" s="83"/>
      <c r="J606" s="251">
        <f t="shared" si="41"/>
        <v>27.482253507767478</v>
      </c>
      <c r="K606" s="250"/>
      <c r="L606" s="250"/>
      <c r="M606" s="252">
        <v>42255</v>
      </c>
    </row>
    <row r="607" spans="2:13" ht="14.25">
      <c r="B607" s="309"/>
      <c r="C607" s="238"/>
      <c r="D607" s="238">
        <v>9</v>
      </c>
      <c r="E607" s="237">
        <v>2.4262273041575999</v>
      </c>
      <c r="F607" s="237">
        <v>27.442053724998019</v>
      </c>
      <c r="G607" s="237">
        <v>26.855</v>
      </c>
      <c r="H607" s="237">
        <v>28.044</v>
      </c>
      <c r="I607" s="83"/>
      <c r="J607" s="251">
        <f t="shared" si="41"/>
        <v>27.442053724998019</v>
      </c>
      <c r="K607" s="250"/>
      <c r="L607" s="250"/>
      <c r="M607" s="252">
        <v>42256</v>
      </c>
    </row>
    <row r="608" spans="2:13" ht="14.25">
      <c r="B608" s="309"/>
      <c r="C608" s="238"/>
      <c r="D608" s="238">
        <v>10</v>
      </c>
      <c r="E608" s="237">
        <v>2.1943192026520695</v>
      </c>
      <c r="F608" s="237">
        <v>27.561006266959076</v>
      </c>
      <c r="G608" s="237">
        <v>22.890999999999998</v>
      </c>
      <c r="H608" s="237">
        <v>28.875</v>
      </c>
      <c r="I608" s="83"/>
      <c r="J608" s="251">
        <f t="shared" si="41"/>
        <v>27.561006266959076</v>
      </c>
      <c r="K608" s="250"/>
      <c r="L608" s="250"/>
      <c r="M608" s="252">
        <v>42257</v>
      </c>
    </row>
    <row r="609" spans="2:13" ht="14.25">
      <c r="B609" s="309"/>
      <c r="C609" s="238"/>
      <c r="D609" s="238">
        <v>11</v>
      </c>
      <c r="E609" s="237">
        <v>2.1139681793621756</v>
      </c>
      <c r="F609" s="237">
        <v>27.035899700215694</v>
      </c>
      <c r="G609" s="237">
        <v>24.367999999999999</v>
      </c>
      <c r="H609" s="237">
        <v>30.097999999999999</v>
      </c>
      <c r="I609" s="83"/>
      <c r="J609" s="251">
        <f t="shared" si="41"/>
        <v>27.035899700215694</v>
      </c>
      <c r="K609" s="250"/>
      <c r="L609" s="250"/>
      <c r="M609" s="252">
        <v>42258</v>
      </c>
    </row>
    <row r="610" spans="2:13" ht="14.25">
      <c r="B610" s="309"/>
      <c r="C610" s="238"/>
      <c r="D610" s="238">
        <v>12</v>
      </c>
      <c r="E610" s="237">
        <v>1.7511397319180753</v>
      </c>
      <c r="F610" s="237">
        <v>26.546329987013063</v>
      </c>
      <c r="G610" s="237">
        <v>26.443000000000001</v>
      </c>
      <c r="H610" s="237">
        <v>30.945</v>
      </c>
      <c r="I610" s="83"/>
      <c r="J610" s="251">
        <f t="shared" si="41"/>
        <v>26.546329987013063</v>
      </c>
      <c r="K610" s="250"/>
      <c r="L610" s="250"/>
      <c r="M610" s="252">
        <v>42259</v>
      </c>
    </row>
    <row r="611" spans="2:13" ht="14.25">
      <c r="B611" s="309"/>
      <c r="C611" s="238"/>
      <c r="D611" s="238">
        <v>13</v>
      </c>
      <c r="E611" s="237">
        <v>1.9517514083649015</v>
      </c>
      <c r="F611" s="237">
        <v>26.153080282292244</v>
      </c>
      <c r="G611" s="237">
        <v>25.286000000000001</v>
      </c>
      <c r="H611" s="237">
        <v>32.252000000000002</v>
      </c>
      <c r="I611" s="83"/>
      <c r="J611" s="251">
        <f t="shared" si="41"/>
        <v>26.153080282292244</v>
      </c>
      <c r="K611" s="250"/>
      <c r="L611" s="250"/>
      <c r="M611" s="252">
        <v>42260</v>
      </c>
    </row>
    <row r="612" spans="2:13" ht="14.25">
      <c r="B612" s="309"/>
      <c r="C612" s="238"/>
      <c r="D612" s="238">
        <v>14</v>
      </c>
      <c r="E612" s="237">
        <v>2.1516400975230248</v>
      </c>
      <c r="F612" s="237">
        <v>26.136450118276869</v>
      </c>
      <c r="G612" s="237">
        <v>25.783000000000001</v>
      </c>
      <c r="H612" s="237">
        <v>28.306999999999999</v>
      </c>
      <c r="I612" s="83"/>
      <c r="J612" s="251">
        <f t="shared" si="41"/>
        <v>26.136450118276869</v>
      </c>
      <c r="K612" s="250"/>
      <c r="L612" s="253" t="s">
        <v>152</v>
      </c>
      <c r="M612" s="252">
        <v>42261</v>
      </c>
    </row>
    <row r="613" spans="2:13" ht="14.25">
      <c r="B613" s="309">
        <v>42614</v>
      </c>
      <c r="C613" s="238"/>
      <c r="D613" s="238">
        <v>15</v>
      </c>
      <c r="E613" s="237">
        <v>2.3584837871458832</v>
      </c>
      <c r="F613" s="237">
        <v>26.546524343338966</v>
      </c>
      <c r="G613" s="237">
        <v>26.300999999999998</v>
      </c>
      <c r="H613" s="237">
        <v>29.317</v>
      </c>
      <c r="I613" s="83"/>
      <c r="J613" s="251">
        <f t="shared" ref="J613:J676" si="42">IF(H613&gt;F613,F613,H613)</f>
        <v>26.546524343338966</v>
      </c>
      <c r="K613" s="250"/>
      <c r="L613" s="250"/>
      <c r="M613" s="252">
        <v>42262</v>
      </c>
    </row>
    <row r="614" spans="2:13" ht="14.25">
      <c r="B614" s="309"/>
      <c r="C614" s="238"/>
      <c r="D614" s="238">
        <v>16</v>
      </c>
      <c r="E614" s="237">
        <v>2.1576994185340257</v>
      </c>
      <c r="F614" s="237">
        <v>26.616485198785604</v>
      </c>
      <c r="G614" s="237">
        <v>27.106000000000002</v>
      </c>
      <c r="H614" s="237">
        <v>29.646000000000001</v>
      </c>
      <c r="I614" s="83"/>
      <c r="J614" s="251">
        <f t="shared" si="42"/>
        <v>26.616485198785604</v>
      </c>
      <c r="K614" s="250"/>
      <c r="L614" s="250"/>
      <c r="M614" s="252">
        <v>42263</v>
      </c>
    </row>
    <row r="615" spans="2:13" ht="14.25">
      <c r="B615" s="309"/>
      <c r="C615" s="238"/>
      <c r="D615" s="238">
        <v>17</v>
      </c>
      <c r="E615" s="237">
        <v>2.4700999243790878</v>
      </c>
      <c r="F615" s="237">
        <v>25.548596242657812</v>
      </c>
      <c r="G615" s="237">
        <v>28.146000000000001</v>
      </c>
      <c r="H615" s="237">
        <v>28.114000000000001</v>
      </c>
      <c r="I615" s="83"/>
      <c r="J615" s="251">
        <f t="shared" si="42"/>
        <v>25.548596242657812</v>
      </c>
      <c r="K615" s="250"/>
      <c r="L615" s="250"/>
      <c r="M615" s="252">
        <v>42264</v>
      </c>
    </row>
    <row r="616" spans="2:13" ht="14.25">
      <c r="B616" s="309"/>
      <c r="C616" s="238"/>
      <c r="D616" s="238">
        <v>18</v>
      </c>
      <c r="E616" s="237">
        <v>2.4264802957849883</v>
      </c>
      <c r="F616" s="237">
        <v>25.196995357791891</v>
      </c>
      <c r="G616" s="237">
        <v>27.477</v>
      </c>
      <c r="H616" s="237">
        <v>25.056000000000001</v>
      </c>
      <c r="I616" s="83"/>
      <c r="J616" s="251">
        <f t="shared" si="42"/>
        <v>25.056000000000001</v>
      </c>
      <c r="K616" s="250"/>
      <c r="L616" s="250"/>
      <c r="M616" s="252">
        <v>42265</v>
      </c>
    </row>
    <row r="617" spans="2:13" ht="14.25">
      <c r="B617" s="309"/>
      <c r="C617" s="238"/>
      <c r="D617" s="238">
        <v>19</v>
      </c>
      <c r="E617" s="237">
        <v>2.2461359350824539</v>
      </c>
      <c r="F617" s="237">
        <v>25.32828183343187</v>
      </c>
      <c r="G617" s="237">
        <v>27.337</v>
      </c>
      <c r="H617" s="237">
        <v>25.021999999999998</v>
      </c>
      <c r="I617" s="83"/>
      <c r="J617" s="251">
        <f t="shared" si="42"/>
        <v>25.021999999999998</v>
      </c>
      <c r="K617" s="250"/>
      <c r="L617" s="250"/>
      <c r="M617" s="252">
        <v>42266</v>
      </c>
    </row>
    <row r="618" spans="2:13" ht="14.25">
      <c r="B618" s="309"/>
      <c r="C618" s="238"/>
      <c r="D618" s="238">
        <v>20</v>
      </c>
      <c r="E618" s="237">
        <v>2.1962988987156877</v>
      </c>
      <c r="F618" s="237">
        <v>25.761539477543074</v>
      </c>
      <c r="G618" s="237">
        <v>26.6</v>
      </c>
      <c r="H618" s="237">
        <v>25.588000000000001</v>
      </c>
      <c r="I618" s="83"/>
      <c r="J618" s="251">
        <f t="shared" si="42"/>
        <v>25.588000000000001</v>
      </c>
      <c r="K618" s="250"/>
      <c r="L618" s="250"/>
      <c r="M618" s="252">
        <v>42267</v>
      </c>
    </row>
    <row r="619" spans="2:13" ht="14.25">
      <c r="B619" s="309"/>
      <c r="C619" s="238"/>
      <c r="D619" s="238">
        <v>21</v>
      </c>
      <c r="E619" s="237">
        <v>2.2413159804097798</v>
      </c>
      <c r="F619" s="237">
        <v>25.396634394133333</v>
      </c>
      <c r="G619" s="237">
        <v>24.486999999999998</v>
      </c>
      <c r="H619" s="237">
        <v>25.327999999999999</v>
      </c>
      <c r="I619" s="83"/>
      <c r="J619" s="251">
        <f t="shared" si="42"/>
        <v>25.327999999999999</v>
      </c>
      <c r="K619" s="250"/>
      <c r="L619" s="250"/>
      <c r="M619" s="252">
        <v>42268</v>
      </c>
    </row>
    <row r="620" spans="2:13" ht="14.25">
      <c r="B620" s="309"/>
      <c r="C620" s="238"/>
      <c r="D620" s="238">
        <v>22</v>
      </c>
      <c r="E620" s="237">
        <v>2.5810826393475783</v>
      </c>
      <c r="F620" s="237">
        <v>24.875330549672995</v>
      </c>
      <c r="G620" s="237">
        <v>25.283000000000001</v>
      </c>
      <c r="H620" s="237">
        <v>26.206</v>
      </c>
      <c r="I620" s="83"/>
      <c r="J620" s="251">
        <f t="shared" si="42"/>
        <v>24.875330549672995</v>
      </c>
      <c r="K620" s="250"/>
      <c r="L620" s="250"/>
      <c r="M620" s="252">
        <v>42269</v>
      </c>
    </row>
    <row r="621" spans="2:13" ht="14.25">
      <c r="B621" s="309"/>
      <c r="C621" s="238"/>
      <c r="D621" s="238">
        <v>23</v>
      </c>
      <c r="E621" s="237">
        <v>2.7771570248540809</v>
      </c>
      <c r="F621" s="237">
        <v>24.37079508722195</v>
      </c>
      <c r="G621" s="237">
        <v>24.581</v>
      </c>
      <c r="H621" s="237">
        <v>26.349</v>
      </c>
      <c r="I621" s="83"/>
      <c r="J621" s="251">
        <f t="shared" si="42"/>
        <v>24.37079508722195</v>
      </c>
      <c r="K621" s="250"/>
      <c r="L621" s="250"/>
      <c r="M621" s="252">
        <v>42270</v>
      </c>
    </row>
    <row r="622" spans="2:13" ht="14.25">
      <c r="B622" s="309"/>
      <c r="C622" s="238"/>
      <c r="D622" s="238">
        <v>24</v>
      </c>
      <c r="E622" s="237">
        <v>2.2610539392225086</v>
      </c>
      <c r="F622" s="237">
        <v>24.62522358053814</v>
      </c>
      <c r="G622" s="237">
        <v>27.8</v>
      </c>
      <c r="H622" s="237">
        <v>25.542000000000002</v>
      </c>
      <c r="I622" s="83"/>
      <c r="J622" s="251">
        <f t="shared" si="42"/>
        <v>24.62522358053814</v>
      </c>
      <c r="K622" s="250"/>
      <c r="L622" s="250"/>
      <c r="M622" s="252">
        <v>42271</v>
      </c>
    </row>
    <row r="623" spans="2:13" ht="14.25">
      <c r="B623" s="309"/>
      <c r="C623" s="238"/>
      <c r="D623" s="238">
        <v>25</v>
      </c>
      <c r="E623" s="237">
        <v>1.9920618662096989</v>
      </c>
      <c r="F623" s="237">
        <v>24.036494864234523</v>
      </c>
      <c r="G623" s="237">
        <v>25.471</v>
      </c>
      <c r="H623" s="237">
        <v>21.648</v>
      </c>
      <c r="I623" s="83"/>
      <c r="J623" s="251">
        <f t="shared" si="42"/>
        <v>21.648</v>
      </c>
      <c r="K623" s="250"/>
      <c r="L623" s="250"/>
      <c r="M623" s="252">
        <v>42272</v>
      </c>
    </row>
    <row r="624" spans="2:13" ht="14.25">
      <c r="B624" s="309"/>
      <c r="C624" s="238"/>
      <c r="D624" s="238">
        <v>26</v>
      </c>
      <c r="E624" s="237">
        <v>2.1568670896989799</v>
      </c>
      <c r="F624" s="237">
        <v>24.048948215344737</v>
      </c>
      <c r="G624" s="237">
        <v>26.881</v>
      </c>
      <c r="H624" s="237">
        <v>22.081</v>
      </c>
      <c r="I624" s="83"/>
      <c r="J624" s="251">
        <f t="shared" si="42"/>
        <v>22.081</v>
      </c>
      <c r="K624" s="250"/>
      <c r="L624" s="250"/>
      <c r="M624" s="252">
        <v>42273</v>
      </c>
    </row>
    <row r="625" spans="2:13" ht="14.25">
      <c r="B625" s="309"/>
      <c r="C625" s="238"/>
      <c r="D625" s="238">
        <v>27</v>
      </c>
      <c r="E625" s="237">
        <v>2.5686123272135268</v>
      </c>
      <c r="F625" s="237">
        <v>24.058551939246009</v>
      </c>
      <c r="G625" s="237">
        <v>26.667000000000002</v>
      </c>
      <c r="H625" s="237">
        <v>22.053000000000001</v>
      </c>
      <c r="I625" s="83"/>
      <c r="J625" s="251">
        <f t="shared" si="42"/>
        <v>22.053000000000001</v>
      </c>
      <c r="K625" s="250"/>
      <c r="L625" s="250"/>
      <c r="M625" s="252">
        <v>42274</v>
      </c>
    </row>
    <row r="626" spans="2:13" ht="14.25">
      <c r="B626" s="309"/>
      <c r="C626" s="238"/>
      <c r="D626" s="238">
        <v>28</v>
      </c>
      <c r="E626" s="237">
        <v>2.370379445756742</v>
      </c>
      <c r="F626" s="237">
        <v>24.029556171014971</v>
      </c>
      <c r="G626" s="237">
        <v>26.861000000000001</v>
      </c>
      <c r="H626" s="237">
        <v>23.263999999999999</v>
      </c>
      <c r="I626" s="83"/>
      <c r="J626" s="251">
        <f t="shared" si="42"/>
        <v>23.263999999999999</v>
      </c>
      <c r="K626" s="250"/>
      <c r="L626" s="250"/>
      <c r="M626" s="252">
        <v>42275</v>
      </c>
    </row>
    <row r="627" spans="2:13" ht="14.25">
      <c r="B627" s="309"/>
      <c r="C627" s="238"/>
      <c r="D627" s="238">
        <v>29</v>
      </c>
      <c r="E627" s="237">
        <v>2.4654574128990299</v>
      </c>
      <c r="F627" s="237">
        <v>24.079523221009072</v>
      </c>
      <c r="G627" s="237">
        <v>28.251999999999999</v>
      </c>
      <c r="H627" s="237">
        <v>24.876999999999999</v>
      </c>
      <c r="I627" s="83"/>
      <c r="J627" s="251">
        <f t="shared" si="42"/>
        <v>24.079523221009072</v>
      </c>
      <c r="K627" s="250"/>
      <c r="L627" s="250"/>
      <c r="M627" s="252">
        <v>42276</v>
      </c>
    </row>
    <row r="628" spans="2:13" ht="14.25">
      <c r="B628" s="309"/>
      <c r="C628" s="238"/>
      <c r="D628" s="238">
        <v>30</v>
      </c>
      <c r="E628" s="237">
        <v>2.0325516284019933</v>
      </c>
      <c r="F628" s="237">
        <v>23.977175480289784</v>
      </c>
      <c r="G628" s="237">
        <v>27.936</v>
      </c>
      <c r="H628" s="237">
        <v>24.69</v>
      </c>
      <c r="I628" s="83"/>
      <c r="J628" s="251">
        <f t="shared" si="42"/>
        <v>23.977175480289784</v>
      </c>
      <c r="K628" s="250">
        <v>40</v>
      </c>
      <c r="L628" s="250"/>
      <c r="M628" s="252">
        <v>42277</v>
      </c>
    </row>
    <row r="629" spans="2:13" ht="14.25">
      <c r="B629" s="309"/>
      <c r="C629" s="238">
        <v>10</v>
      </c>
      <c r="D629" s="238">
        <v>1</v>
      </c>
      <c r="E629" s="237">
        <v>2.1248811717117952</v>
      </c>
      <c r="F629" s="237">
        <v>24.175286200956062</v>
      </c>
      <c r="G629" s="237">
        <v>27.155000000000001</v>
      </c>
      <c r="H629" s="237">
        <v>24.603999999999999</v>
      </c>
      <c r="I629" s="83"/>
      <c r="J629" s="251">
        <f t="shared" si="42"/>
        <v>24.175286200956062</v>
      </c>
      <c r="K629" s="250"/>
      <c r="L629" s="250"/>
      <c r="M629" s="252">
        <v>42278</v>
      </c>
    </row>
    <row r="630" spans="2:13" ht="14.25">
      <c r="B630" s="309"/>
      <c r="C630" s="238"/>
      <c r="D630" s="238">
        <v>2</v>
      </c>
      <c r="E630" s="237">
        <v>2.3223058818019235</v>
      </c>
      <c r="F630" s="237">
        <v>24.195168970790856</v>
      </c>
      <c r="G630" s="237">
        <v>24.658000000000001</v>
      </c>
      <c r="H630" s="237">
        <v>19.969000000000001</v>
      </c>
      <c r="I630" s="83"/>
      <c r="J630" s="251">
        <f t="shared" si="42"/>
        <v>19.969000000000001</v>
      </c>
      <c r="K630" s="250"/>
      <c r="L630" s="250"/>
      <c r="M630" s="252">
        <v>42279</v>
      </c>
    </row>
    <row r="631" spans="2:13" ht="14.25">
      <c r="B631" s="309"/>
      <c r="C631" s="238"/>
      <c r="D631" s="238">
        <v>3</v>
      </c>
      <c r="E631" s="237">
        <v>2.1418656554459954</v>
      </c>
      <c r="F631" s="237">
        <v>23.939112444725161</v>
      </c>
      <c r="G631" s="237">
        <v>25.375</v>
      </c>
      <c r="H631" s="237">
        <v>19.236000000000001</v>
      </c>
      <c r="I631" s="83"/>
      <c r="J631" s="251">
        <f t="shared" si="42"/>
        <v>19.236000000000001</v>
      </c>
      <c r="K631" s="250"/>
      <c r="L631" s="250"/>
      <c r="M631" s="252">
        <v>42280</v>
      </c>
    </row>
    <row r="632" spans="2:13" ht="14.25">
      <c r="B632" s="309"/>
      <c r="C632" s="238"/>
      <c r="D632" s="238">
        <v>4</v>
      </c>
      <c r="E632" s="237">
        <v>2.5164341820885485</v>
      </c>
      <c r="F632" s="237">
        <v>23.407063171849121</v>
      </c>
      <c r="G632" s="237">
        <v>25.34</v>
      </c>
      <c r="H632" s="237">
        <v>20.198</v>
      </c>
      <c r="I632" s="83"/>
      <c r="J632" s="251">
        <f t="shared" si="42"/>
        <v>20.198</v>
      </c>
      <c r="K632" s="250"/>
      <c r="L632" s="250"/>
      <c r="M632" s="252">
        <v>42281</v>
      </c>
    </row>
    <row r="633" spans="2:13" ht="14.25">
      <c r="B633" s="309"/>
      <c r="C633" s="238"/>
      <c r="D633" s="238">
        <v>5</v>
      </c>
      <c r="E633" s="237">
        <v>2.6160399611167806</v>
      </c>
      <c r="F633" s="237">
        <v>23.016395472179283</v>
      </c>
      <c r="G633" s="237">
        <v>25.012</v>
      </c>
      <c r="H633" s="237">
        <v>21.31</v>
      </c>
      <c r="I633" s="83"/>
      <c r="J633" s="251">
        <f t="shared" si="42"/>
        <v>21.31</v>
      </c>
      <c r="K633" s="250"/>
      <c r="L633" s="250"/>
      <c r="M633" s="252">
        <v>42282</v>
      </c>
    </row>
    <row r="634" spans="2:13" ht="14.25">
      <c r="B634" s="309"/>
      <c r="C634" s="238"/>
      <c r="D634" s="238">
        <v>6</v>
      </c>
      <c r="E634" s="237">
        <v>2.5947290441212614</v>
      </c>
      <c r="F634" s="237">
        <v>22.808284534970699</v>
      </c>
      <c r="G634" s="237">
        <v>25.024000000000001</v>
      </c>
      <c r="H634" s="237">
        <v>24.866</v>
      </c>
      <c r="I634" s="83"/>
      <c r="J634" s="251">
        <f t="shared" si="42"/>
        <v>22.808284534970699</v>
      </c>
      <c r="K634" s="250"/>
      <c r="L634" s="250"/>
      <c r="M634" s="252">
        <v>42283</v>
      </c>
    </row>
    <row r="635" spans="2:13" ht="14.25">
      <c r="B635" s="309"/>
      <c r="C635" s="238"/>
      <c r="D635" s="238">
        <v>7</v>
      </c>
      <c r="E635" s="237">
        <v>2.4445340813031273</v>
      </c>
      <c r="F635" s="237">
        <v>22.81278212068683</v>
      </c>
      <c r="G635" s="237">
        <v>26.66</v>
      </c>
      <c r="H635" s="237">
        <v>25.645</v>
      </c>
      <c r="I635" s="83"/>
      <c r="J635" s="251">
        <f t="shared" si="42"/>
        <v>22.81278212068683</v>
      </c>
      <c r="K635" s="250"/>
      <c r="L635" s="250"/>
      <c r="M635" s="252">
        <v>42284</v>
      </c>
    </row>
    <row r="636" spans="2:13" ht="14.25">
      <c r="B636" s="309"/>
      <c r="C636" s="238"/>
      <c r="D636" s="238">
        <v>8</v>
      </c>
      <c r="E636" s="237">
        <v>2.7157236477873958</v>
      </c>
      <c r="F636" s="237">
        <v>22.674144185473647</v>
      </c>
      <c r="G636" s="237">
        <v>26.995000000000001</v>
      </c>
      <c r="H636" s="237">
        <v>25.338000000000001</v>
      </c>
      <c r="I636" s="83"/>
      <c r="J636" s="251">
        <f t="shared" si="42"/>
        <v>22.674144185473647</v>
      </c>
      <c r="K636" s="250"/>
      <c r="L636" s="250"/>
      <c r="M636" s="252">
        <v>42285</v>
      </c>
    </row>
    <row r="637" spans="2:13" ht="14.25">
      <c r="B637" s="309"/>
      <c r="C637" s="238"/>
      <c r="D637" s="238">
        <v>9</v>
      </c>
      <c r="E637" s="237">
        <v>2.7016098145527208</v>
      </c>
      <c r="F637" s="237">
        <v>22.225194897423993</v>
      </c>
      <c r="G637" s="237">
        <v>25.100999999999999</v>
      </c>
      <c r="H637" s="237">
        <v>24.731000000000002</v>
      </c>
      <c r="I637" s="83"/>
      <c r="J637" s="251">
        <f t="shared" si="42"/>
        <v>22.225194897423993</v>
      </c>
      <c r="K637" s="250"/>
      <c r="L637" s="250"/>
      <c r="M637" s="252">
        <v>42286</v>
      </c>
    </row>
    <row r="638" spans="2:13" ht="14.25">
      <c r="B638" s="309"/>
      <c r="C638" s="238"/>
      <c r="D638" s="238">
        <v>10</v>
      </c>
      <c r="E638" s="237">
        <v>2.70521336022711</v>
      </c>
      <c r="F638" s="237">
        <v>22.385970286103792</v>
      </c>
      <c r="G638" s="237">
        <v>24.326000000000001</v>
      </c>
      <c r="H638" s="237">
        <v>22.591000000000001</v>
      </c>
      <c r="I638" s="83"/>
      <c r="J638" s="251">
        <f t="shared" si="42"/>
        <v>22.385970286103792</v>
      </c>
      <c r="K638" s="250"/>
      <c r="L638" s="250"/>
      <c r="M638" s="252">
        <v>42287</v>
      </c>
    </row>
    <row r="639" spans="2:13" ht="14.25">
      <c r="B639" s="309"/>
      <c r="C639" s="238"/>
      <c r="D639" s="238">
        <v>11</v>
      </c>
      <c r="E639" s="237">
        <v>2.6184014247961627</v>
      </c>
      <c r="F639" s="237">
        <v>22.451550780469066</v>
      </c>
      <c r="G639" s="237">
        <v>26.026</v>
      </c>
      <c r="H639" s="237">
        <v>20.106000000000002</v>
      </c>
      <c r="I639" s="83"/>
      <c r="J639" s="251">
        <f t="shared" si="42"/>
        <v>20.106000000000002</v>
      </c>
      <c r="K639" s="250"/>
      <c r="L639" s="250"/>
      <c r="M639" s="252">
        <v>42288</v>
      </c>
    </row>
    <row r="640" spans="2:13" ht="14.25">
      <c r="B640" s="309"/>
      <c r="C640" s="238"/>
      <c r="D640" s="238">
        <v>12</v>
      </c>
      <c r="E640" s="237">
        <v>2.637792471870223</v>
      </c>
      <c r="F640" s="237">
        <v>21.963955194379849</v>
      </c>
      <c r="G640" s="237">
        <v>26.364000000000001</v>
      </c>
      <c r="H640" s="237">
        <v>20.658999999999999</v>
      </c>
      <c r="I640" s="83"/>
      <c r="J640" s="251">
        <f t="shared" si="42"/>
        <v>20.658999999999999</v>
      </c>
      <c r="K640" s="250"/>
      <c r="L640" s="250"/>
      <c r="M640" s="252">
        <v>42289</v>
      </c>
    </row>
    <row r="641" spans="2:13" ht="14.25">
      <c r="B641" s="309"/>
      <c r="C641" s="238"/>
      <c r="D641" s="238">
        <v>13</v>
      </c>
      <c r="E641" s="237">
        <v>2.5241704865888988</v>
      </c>
      <c r="F641" s="237">
        <v>21.541647426783289</v>
      </c>
      <c r="G641" s="237">
        <v>25.152000000000001</v>
      </c>
      <c r="H641" s="237">
        <v>22.138000000000002</v>
      </c>
      <c r="I641" s="83"/>
      <c r="J641" s="251">
        <f t="shared" si="42"/>
        <v>21.541647426783289</v>
      </c>
      <c r="K641" s="250"/>
      <c r="L641" s="250"/>
      <c r="M641" s="252">
        <v>42290</v>
      </c>
    </row>
    <row r="642" spans="2:13" ht="14.25">
      <c r="B642" s="309"/>
      <c r="C642" s="238"/>
      <c r="D642" s="238">
        <v>14</v>
      </c>
      <c r="E642" s="237">
        <v>2.3695924850066667</v>
      </c>
      <c r="F642" s="237">
        <v>21.488718056149533</v>
      </c>
      <c r="G642" s="237">
        <v>22.035</v>
      </c>
      <c r="H642" s="237">
        <v>18.611000000000001</v>
      </c>
      <c r="I642" s="83"/>
      <c r="J642" s="251">
        <f t="shared" si="42"/>
        <v>18.611000000000001</v>
      </c>
      <c r="K642" s="250"/>
      <c r="L642" s="253" t="s">
        <v>153</v>
      </c>
      <c r="M642" s="252">
        <v>42291</v>
      </c>
    </row>
    <row r="643" spans="2:13" ht="14.25">
      <c r="B643" s="309">
        <v>42644</v>
      </c>
      <c r="C643" s="238"/>
      <c r="D643" s="238">
        <v>15</v>
      </c>
      <c r="E643" s="237">
        <v>2.2461936907586013</v>
      </c>
      <c r="F643" s="237">
        <v>21.168858451142128</v>
      </c>
      <c r="G643" s="237">
        <v>20.093</v>
      </c>
      <c r="H643" s="237">
        <v>18.498999999999999</v>
      </c>
      <c r="I643" s="83"/>
      <c r="J643" s="251">
        <f t="shared" si="42"/>
        <v>18.498999999999999</v>
      </c>
      <c r="K643" s="250"/>
      <c r="L643" s="250"/>
      <c r="M643" s="252">
        <v>42292</v>
      </c>
    </row>
    <row r="644" spans="2:13" ht="14.25">
      <c r="B644" s="309"/>
      <c r="C644" s="238"/>
      <c r="D644" s="238">
        <v>16</v>
      </c>
      <c r="E644" s="237">
        <v>2.2209908730631258</v>
      </c>
      <c r="F644" s="237">
        <v>21.388940109160263</v>
      </c>
      <c r="G644" s="237">
        <v>22.050999999999998</v>
      </c>
      <c r="H644" s="237">
        <v>18.350999999999999</v>
      </c>
      <c r="I644" s="83"/>
      <c r="J644" s="251">
        <f t="shared" si="42"/>
        <v>18.350999999999999</v>
      </c>
      <c r="K644" s="250"/>
      <c r="L644" s="250"/>
      <c r="M644" s="252">
        <v>42293</v>
      </c>
    </row>
    <row r="645" spans="2:13" ht="14.25">
      <c r="B645" s="309"/>
      <c r="C645" s="238"/>
      <c r="D645" s="238">
        <v>17</v>
      </c>
      <c r="E645" s="237">
        <v>2.1208849483342367</v>
      </c>
      <c r="F645" s="237">
        <v>21.094400161351995</v>
      </c>
      <c r="G645" s="237">
        <v>22.405999999999999</v>
      </c>
      <c r="H645" s="237">
        <v>19.841000000000001</v>
      </c>
      <c r="I645" s="83"/>
      <c r="J645" s="251">
        <f t="shared" si="42"/>
        <v>19.841000000000001</v>
      </c>
      <c r="K645" s="250"/>
      <c r="L645" s="250"/>
      <c r="M645" s="252">
        <v>42294</v>
      </c>
    </row>
    <row r="646" spans="2:13" ht="14.25">
      <c r="B646" s="309"/>
      <c r="C646" s="238"/>
      <c r="D646" s="238">
        <v>18</v>
      </c>
      <c r="E646" s="237">
        <v>2.168745248355048</v>
      </c>
      <c r="F646" s="237">
        <v>20.979134086275572</v>
      </c>
      <c r="G646" s="237">
        <v>22.111999999999998</v>
      </c>
      <c r="H646" s="237">
        <v>21.896000000000001</v>
      </c>
      <c r="I646" s="83"/>
      <c r="J646" s="251">
        <f t="shared" si="42"/>
        <v>20.979134086275572</v>
      </c>
      <c r="K646" s="250"/>
      <c r="L646" s="250"/>
      <c r="M646" s="252">
        <v>42295</v>
      </c>
    </row>
    <row r="647" spans="2:13" ht="14.25">
      <c r="B647" s="309"/>
      <c r="C647" s="238"/>
      <c r="D647" s="238">
        <v>19</v>
      </c>
      <c r="E647" s="237">
        <v>2.1875597961494648</v>
      </c>
      <c r="F647" s="237">
        <v>20.790086018782393</v>
      </c>
      <c r="G647" s="237">
        <v>21.41</v>
      </c>
      <c r="H647" s="237">
        <v>23.390999999999998</v>
      </c>
      <c r="I647" s="83"/>
      <c r="J647" s="251">
        <f t="shared" si="42"/>
        <v>20.790086018782393</v>
      </c>
      <c r="K647" s="250"/>
      <c r="L647" s="250"/>
      <c r="M647" s="252">
        <v>42296</v>
      </c>
    </row>
    <row r="648" spans="2:13" ht="14.25">
      <c r="B648" s="309"/>
      <c r="C648" s="238"/>
      <c r="D648" s="238">
        <v>20</v>
      </c>
      <c r="E648" s="237">
        <v>2.2160587074060731</v>
      </c>
      <c r="F648" s="237">
        <v>20.59671660520754</v>
      </c>
      <c r="G648" s="237">
        <v>17.951000000000001</v>
      </c>
      <c r="H648" s="237">
        <v>21.166</v>
      </c>
      <c r="I648" s="83"/>
      <c r="J648" s="251">
        <f t="shared" si="42"/>
        <v>20.59671660520754</v>
      </c>
      <c r="K648" s="250"/>
      <c r="L648" s="250"/>
      <c r="M648" s="252">
        <v>42297</v>
      </c>
    </row>
    <row r="649" spans="2:13" ht="14.25">
      <c r="B649" s="309"/>
      <c r="C649" s="238"/>
      <c r="D649" s="238">
        <v>21</v>
      </c>
      <c r="E649" s="237">
        <v>2.5464947074279256</v>
      </c>
      <c r="F649" s="237">
        <v>20.370749119123133</v>
      </c>
      <c r="G649" s="237">
        <v>17.422000000000001</v>
      </c>
      <c r="H649" s="237">
        <v>21.766999999999999</v>
      </c>
      <c r="I649" s="83"/>
      <c r="J649" s="251">
        <f t="shared" si="42"/>
        <v>20.370749119123133</v>
      </c>
      <c r="K649" s="250"/>
      <c r="L649" s="250"/>
      <c r="M649" s="252">
        <v>42298</v>
      </c>
    </row>
    <row r="650" spans="2:13" ht="14.25">
      <c r="B650" s="309"/>
      <c r="C650" s="238"/>
      <c r="D650" s="238">
        <v>22</v>
      </c>
      <c r="E650" s="237">
        <v>2.8317142658971801</v>
      </c>
      <c r="F650" s="237">
        <v>20.424493927492534</v>
      </c>
      <c r="G650" s="237">
        <v>15.786</v>
      </c>
      <c r="H650" s="237">
        <v>19.882000000000001</v>
      </c>
      <c r="I650" s="83"/>
      <c r="J650" s="251">
        <f t="shared" si="42"/>
        <v>19.882000000000001</v>
      </c>
      <c r="K650" s="250"/>
      <c r="L650" s="250"/>
      <c r="M650" s="252">
        <v>42299</v>
      </c>
    </row>
    <row r="651" spans="2:13" ht="14.25">
      <c r="B651" s="309"/>
      <c r="C651" s="238"/>
      <c r="D651" s="238">
        <v>23</v>
      </c>
      <c r="E651" s="237">
        <v>2.7143033088599711</v>
      </c>
      <c r="F651" s="237">
        <v>20.478333388148986</v>
      </c>
      <c r="G651" s="237">
        <v>16.518999999999998</v>
      </c>
      <c r="H651" s="237">
        <v>20.242999999999999</v>
      </c>
      <c r="I651" s="83"/>
      <c r="J651" s="251">
        <f t="shared" si="42"/>
        <v>20.242999999999999</v>
      </c>
      <c r="K651" s="250"/>
      <c r="L651" s="250"/>
      <c r="M651" s="252">
        <v>42300</v>
      </c>
    </row>
    <row r="652" spans="2:13" ht="14.25">
      <c r="B652" s="309"/>
      <c r="C652" s="238"/>
      <c r="D652" s="238">
        <v>24</v>
      </c>
      <c r="E652" s="237">
        <v>2.6502554856663849</v>
      </c>
      <c r="F652" s="237">
        <v>20.336398179549782</v>
      </c>
      <c r="G652" s="237">
        <v>18.923999999999999</v>
      </c>
      <c r="H652" s="237">
        <v>20.14</v>
      </c>
      <c r="I652" s="83"/>
      <c r="J652" s="251">
        <f t="shared" si="42"/>
        <v>20.14</v>
      </c>
      <c r="K652" s="250"/>
      <c r="L652" s="250"/>
      <c r="M652" s="252">
        <v>42301</v>
      </c>
    </row>
    <row r="653" spans="2:13" ht="14.25">
      <c r="B653" s="309"/>
      <c r="C653" s="238"/>
      <c r="D653" s="238">
        <v>25</v>
      </c>
      <c r="E653" s="237">
        <v>2.9266728334818986</v>
      </c>
      <c r="F653" s="237">
        <v>20.187104582482995</v>
      </c>
      <c r="G653" s="237">
        <v>22.15</v>
      </c>
      <c r="H653" s="237">
        <v>19.702000000000002</v>
      </c>
      <c r="I653" s="83"/>
      <c r="J653" s="251">
        <f t="shared" si="42"/>
        <v>19.702000000000002</v>
      </c>
      <c r="K653" s="250"/>
      <c r="L653" s="250"/>
      <c r="M653" s="252">
        <v>42302</v>
      </c>
    </row>
    <row r="654" spans="2:13" ht="14.25">
      <c r="B654" s="309"/>
      <c r="C654" s="238"/>
      <c r="D654" s="238">
        <v>26</v>
      </c>
      <c r="E654" s="237">
        <v>2.7242374057363548</v>
      </c>
      <c r="F654" s="237">
        <v>20.096162772296623</v>
      </c>
      <c r="G654" s="237">
        <v>23.706</v>
      </c>
      <c r="H654" s="237">
        <v>16.824000000000002</v>
      </c>
      <c r="I654" s="83"/>
      <c r="J654" s="251">
        <f t="shared" si="42"/>
        <v>16.824000000000002</v>
      </c>
      <c r="K654" s="250"/>
      <c r="L654" s="250"/>
      <c r="M654" s="252">
        <v>42303</v>
      </c>
    </row>
    <row r="655" spans="2:13" ht="14.25">
      <c r="B655" s="309"/>
      <c r="C655" s="238"/>
      <c r="D655" s="238">
        <v>27</v>
      </c>
      <c r="E655" s="237">
        <v>2.7770185647885959</v>
      </c>
      <c r="F655" s="237">
        <v>20.289056297008607</v>
      </c>
      <c r="G655" s="237">
        <v>22.381</v>
      </c>
      <c r="H655" s="237">
        <v>18.515000000000001</v>
      </c>
      <c r="I655" s="83"/>
      <c r="J655" s="251">
        <f t="shared" si="42"/>
        <v>18.515000000000001</v>
      </c>
      <c r="K655" s="250"/>
      <c r="L655" s="250"/>
      <c r="M655" s="252">
        <v>42304</v>
      </c>
    </row>
    <row r="656" spans="2:13" ht="14.25">
      <c r="B656" s="309"/>
      <c r="C656" s="238"/>
      <c r="D656" s="238">
        <v>28</v>
      </c>
      <c r="E656" s="237">
        <v>3.0607298676697163</v>
      </c>
      <c r="F656" s="237">
        <v>20.416952173135073</v>
      </c>
      <c r="G656" s="237">
        <v>21.783000000000001</v>
      </c>
      <c r="H656" s="237">
        <v>20.137</v>
      </c>
      <c r="I656" s="83"/>
      <c r="J656" s="251">
        <f t="shared" si="42"/>
        <v>20.137</v>
      </c>
      <c r="K656" s="250"/>
      <c r="L656" s="250"/>
      <c r="M656" s="252">
        <v>42305</v>
      </c>
    </row>
    <row r="657" spans="2:13" ht="14.25">
      <c r="B657" s="309"/>
      <c r="C657" s="238"/>
      <c r="D657" s="238">
        <v>29</v>
      </c>
      <c r="E657" s="237">
        <v>3.154522385239328</v>
      </c>
      <c r="F657" s="237">
        <v>20.218806133491068</v>
      </c>
      <c r="G657" s="237">
        <v>22</v>
      </c>
      <c r="H657" s="237">
        <v>20.759</v>
      </c>
      <c r="I657" s="83"/>
      <c r="J657" s="251">
        <f t="shared" si="42"/>
        <v>20.218806133491068</v>
      </c>
      <c r="K657" s="250"/>
      <c r="L657" s="250"/>
      <c r="M657" s="252">
        <v>42306</v>
      </c>
    </row>
    <row r="658" spans="2:13" ht="14.25">
      <c r="B658" s="309"/>
      <c r="C658" s="238"/>
      <c r="D658" s="238">
        <v>30</v>
      </c>
      <c r="E658" s="237">
        <v>3.003496334193311</v>
      </c>
      <c r="F658" s="237">
        <v>19.573897668606108</v>
      </c>
      <c r="G658" s="237">
        <v>21.934999999999999</v>
      </c>
      <c r="H658" s="237">
        <v>21.875</v>
      </c>
      <c r="I658" s="83"/>
      <c r="J658" s="251">
        <f t="shared" si="42"/>
        <v>19.573897668606108</v>
      </c>
      <c r="K658" s="250"/>
      <c r="L658" s="250"/>
      <c r="M658" s="252">
        <v>42307</v>
      </c>
    </row>
    <row r="659" spans="2:13" ht="14.25">
      <c r="B659" s="309"/>
      <c r="C659" s="238"/>
      <c r="D659" s="238">
        <v>31</v>
      </c>
      <c r="E659" s="237">
        <v>3.0609879290217874</v>
      </c>
      <c r="F659" s="237">
        <v>19.541889354744065</v>
      </c>
      <c r="G659" s="237">
        <v>22.991</v>
      </c>
      <c r="H659" s="237">
        <v>22.754999999999999</v>
      </c>
      <c r="I659" s="83"/>
      <c r="J659" s="251">
        <f t="shared" si="42"/>
        <v>19.541889354744065</v>
      </c>
      <c r="K659" s="250">
        <v>40</v>
      </c>
      <c r="L659" s="250"/>
      <c r="M659" s="252">
        <v>42308</v>
      </c>
    </row>
    <row r="660" spans="2:13" ht="14.25">
      <c r="B660" s="309"/>
      <c r="C660" s="238">
        <v>11</v>
      </c>
      <c r="D660" s="238">
        <v>1</v>
      </c>
      <c r="E660" s="237">
        <v>2.4892928922688675</v>
      </c>
      <c r="F660" s="237">
        <v>19.119604281811789</v>
      </c>
      <c r="G660" s="237">
        <v>22.762</v>
      </c>
      <c r="H660" s="237">
        <v>22.515999999999998</v>
      </c>
      <c r="I660" s="83"/>
      <c r="J660" s="251">
        <f t="shared" si="42"/>
        <v>19.119604281811789</v>
      </c>
      <c r="K660" s="250"/>
      <c r="L660" s="250"/>
      <c r="M660" s="252">
        <v>42309</v>
      </c>
    </row>
    <row r="661" spans="2:13" ht="14.25">
      <c r="B661" s="309"/>
      <c r="C661" s="238"/>
      <c r="D661" s="238">
        <v>2</v>
      </c>
      <c r="E661" s="237">
        <v>1.9300013913152492</v>
      </c>
      <c r="F661" s="237">
        <v>18.883836077481384</v>
      </c>
      <c r="G661" s="237">
        <v>21.696999999999999</v>
      </c>
      <c r="H661" s="237">
        <v>21.896999999999998</v>
      </c>
      <c r="I661" s="83"/>
      <c r="J661" s="251">
        <f t="shared" si="42"/>
        <v>18.883836077481384</v>
      </c>
      <c r="K661" s="250"/>
      <c r="L661" s="250"/>
      <c r="M661" s="252">
        <v>42310</v>
      </c>
    </row>
    <row r="662" spans="2:13" ht="14.25">
      <c r="B662" s="309"/>
      <c r="C662" s="238"/>
      <c r="D662" s="238">
        <v>3</v>
      </c>
      <c r="E662" s="237">
        <v>2.2785752261255068</v>
      </c>
      <c r="F662" s="237">
        <v>18.932428419446481</v>
      </c>
      <c r="G662" s="237">
        <v>19.777999999999999</v>
      </c>
      <c r="H662" s="237">
        <v>17.905000000000001</v>
      </c>
      <c r="I662" s="83"/>
      <c r="J662" s="251">
        <f t="shared" si="42"/>
        <v>17.905000000000001</v>
      </c>
      <c r="K662" s="250"/>
      <c r="L662" s="250"/>
      <c r="M662" s="252">
        <v>42311</v>
      </c>
    </row>
    <row r="663" spans="2:13" ht="14.25">
      <c r="B663" s="309"/>
      <c r="C663" s="238"/>
      <c r="D663" s="238">
        <v>4</v>
      </c>
      <c r="E663" s="237">
        <v>1.9695748980743755</v>
      </c>
      <c r="F663" s="237">
        <v>18.143661333485873</v>
      </c>
      <c r="G663" s="237">
        <v>20.579000000000001</v>
      </c>
      <c r="H663" s="237">
        <v>15.009</v>
      </c>
      <c r="I663" s="83"/>
      <c r="J663" s="251">
        <f t="shared" si="42"/>
        <v>15.009</v>
      </c>
      <c r="K663" s="250"/>
      <c r="L663" s="250"/>
      <c r="M663" s="252">
        <v>42312</v>
      </c>
    </row>
    <row r="664" spans="2:13" ht="14.25">
      <c r="B664" s="309"/>
      <c r="C664" s="238"/>
      <c r="D664" s="238">
        <v>5</v>
      </c>
      <c r="E664" s="237">
        <v>2.0325093037586646</v>
      </c>
      <c r="F664" s="237">
        <v>17.369550689594874</v>
      </c>
      <c r="G664" s="237">
        <v>16.962</v>
      </c>
      <c r="H664" s="237">
        <v>16.974</v>
      </c>
      <c r="I664" s="83"/>
      <c r="J664" s="251">
        <f t="shared" si="42"/>
        <v>16.974</v>
      </c>
      <c r="K664" s="250"/>
      <c r="L664" s="250"/>
      <c r="M664" s="252">
        <v>42313</v>
      </c>
    </row>
    <row r="665" spans="2:13" ht="14.25">
      <c r="B665" s="309"/>
      <c r="C665" s="238"/>
      <c r="D665" s="238">
        <v>6</v>
      </c>
      <c r="E665" s="237">
        <v>2.1638259394877584</v>
      </c>
      <c r="F665" s="237">
        <v>17.677444028768161</v>
      </c>
      <c r="G665" s="237">
        <v>17.190999999999999</v>
      </c>
      <c r="H665" s="237">
        <v>20.181000000000001</v>
      </c>
      <c r="I665" s="83"/>
      <c r="J665" s="251">
        <f t="shared" si="42"/>
        <v>17.677444028768161</v>
      </c>
      <c r="K665" s="250"/>
      <c r="L665" s="250"/>
      <c r="M665" s="252">
        <v>42314</v>
      </c>
    </row>
    <row r="666" spans="2:13" ht="14.25">
      <c r="B666" s="309"/>
      <c r="C666" s="238"/>
      <c r="D666" s="238">
        <v>7</v>
      </c>
      <c r="E666" s="237">
        <v>2.0828916979317875</v>
      </c>
      <c r="F666" s="237">
        <v>17.684508449549195</v>
      </c>
      <c r="G666" s="237">
        <v>16.204999999999998</v>
      </c>
      <c r="H666" s="237">
        <v>19.109000000000002</v>
      </c>
      <c r="I666" s="83"/>
      <c r="J666" s="251">
        <f t="shared" si="42"/>
        <v>17.684508449549195</v>
      </c>
      <c r="K666" s="250"/>
      <c r="L666" s="250"/>
      <c r="M666" s="252">
        <v>42315</v>
      </c>
    </row>
    <row r="667" spans="2:13" ht="14.25">
      <c r="B667" s="309"/>
      <c r="C667" s="238"/>
      <c r="D667" s="238">
        <v>8</v>
      </c>
      <c r="E667" s="237">
        <v>2.0155034475227911</v>
      </c>
      <c r="F667" s="237">
        <v>17.912970213178607</v>
      </c>
      <c r="G667" s="237">
        <v>14.257</v>
      </c>
      <c r="H667" s="237">
        <v>19.463000000000001</v>
      </c>
      <c r="I667" s="83"/>
      <c r="J667" s="251">
        <f t="shared" si="42"/>
        <v>17.912970213178607</v>
      </c>
      <c r="K667" s="250"/>
      <c r="L667" s="250"/>
      <c r="M667" s="252">
        <v>42316</v>
      </c>
    </row>
    <row r="668" spans="2:13" ht="14.25">
      <c r="B668" s="309"/>
      <c r="C668" s="238"/>
      <c r="D668" s="238">
        <v>9</v>
      </c>
      <c r="E668" s="237">
        <v>1.9229881024980855</v>
      </c>
      <c r="F668" s="237">
        <v>17.42039011742488</v>
      </c>
      <c r="G668" s="237">
        <v>15.477</v>
      </c>
      <c r="H668" s="237">
        <v>18.934999999999999</v>
      </c>
      <c r="I668" s="83"/>
      <c r="J668" s="251">
        <f t="shared" si="42"/>
        <v>17.42039011742488</v>
      </c>
      <c r="K668" s="250"/>
      <c r="L668" s="250"/>
      <c r="M668" s="252">
        <v>42317</v>
      </c>
    </row>
    <row r="669" spans="2:13" ht="14.25">
      <c r="B669" s="309"/>
      <c r="C669" s="238"/>
      <c r="D669" s="238">
        <v>10</v>
      </c>
      <c r="E669" s="237">
        <v>2.5320300460542295</v>
      </c>
      <c r="F669" s="237">
        <v>17.394379807199691</v>
      </c>
      <c r="G669" s="237">
        <v>13.244999999999999</v>
      </c>
      <c r="H669" s="237">
        <v>18.588000000000001</v>
      </c>
      <c r="I669" s="83"/>
      <c r="J669" s="251">
        <f t="shared" si="42"/>
        <v>17.394379807199691</v>
      </c>
      <c r="K669" s="250"/>
      <c r="L669" s="250"/>
      <c r="M669" s="252">
        <v>42318</v>
      </c>
    </row>
    <row r="670" spans="2:13" ht="14.25">
      <c r="B670" s="309"/>
      <c r="C670" s="238"/>
      <c r="D670" s="238">
        <v>11</v>
      </c>
      <c r="E670" s="237">
        <v>2.508182184836186</v>
      </c>
      <c r="F670" s="237">
        <v>17.098452421208151</v>
      </c>
      <c r="G670" s="237">
        <v>14.959</v>
      </c>
      <c r="H670" s="237">
        <v>18.349</v>
      </c>
      <c r="I670" s="83"/>
      <c r="J670" s="251">
        <f t="shared" si="42"/>
        <v>17.098452421208151</v>
      </c>
      <c r="K670" s="250"/>
      <c r="L670" s="250"/>
      <c r="M670" s="252">
        <v>42319</v>
      </c>
    </row>
    <row r="671" spans="2:13" ht="14.25">
      <c r="B671" s="309"/>
      <c r="C671" s="238"/>
      <c r="D671" s="238">
        <v>12</v>
      </c>
      <c r="E671" s="237">
        <v>2.4288137200837951</v>
      </c>
      <c r="F671" s="237">
        <v>17.109310781222451</v>
      </c>
      <c r="G671" s="237">
        <v>15.867000000000001</v>
      </c>
      <c r="H671" s="237">
        <v>18.596</v>
      </c>
      <c r="I671" s="83"/>
      <c r="J671" s="251">
        <f t="shared" si="42"/>
        <v>17.109310781222451</v>
      </c>
      <c r="K671" s="250"/>
      <c r="L671" s="250"/>
      <c r="M671" s="252">
        <v>42320</v>
      </c>
    </row>
    <row r="672" spans="2:13" ht="14.25">
      <c r="B672" s="309"/>
      <c r="C672" s="238"/>
      <c r="D672" s="238">
        <v>13</v>
      </c>
      <c r="E672" s="237">
        <v>2.3347428555696852</v>
      </c>
      <c r="F672" s="237">
        <v>17.052077013345382</v>
      </c>
      <c r="G672" s="237">
        <v>16.513000000000002</v>
      </c>
      <c r="H672" s="237">
        <v>18.919</v>
      </c>
      <c r="I672" s="83"/>
      <c r="J672" s="251">
        <f t="shared" si="42"/>
        <v>17.052077013345382</v>
      </c>
      <c r="K672" s="250"/>
      <c r="L672" s="250"/>
      <c r="M672" s="252">
        <v>42321</v>
      </c>
    </row>
    <row r="673" spans="2:13" ht="14.25">
      <c r="B673" s="309"/>
      <c r="C673" s="238"/>
      <c r="D673" s="238">
        <v>14</v>
      </c>
      <c r="E673" s="237">
        <v>2.2867282219513911</v>
      </c>
      <c r="F673" s="237">
        <v>16.519732987268252</v>
      </c>
      <c r="G673" s="237">
        <v>12.803000000000001</v>
      </c>
      <c r="H673" s="237">
        <v>18.170999999999999</v>
      </c>
      <c r="I673" s="83"/>
      <c r="J673" s="251">
        <f t="shared" si="42"/>
        <v>16.519732987268252</v>
      </c>
      <c r="K673" s="250"/>
      <c r="L673" s="253" t="s">
        <v>154</v>
      </c>
      <c r="M673" s="252">
        <v>42322</v>
      </c>
    </row>
    <row r="674" spans="2:13" ht="14.25">
      <c r="B674" s="309">
        <v>42675</v>
      </c>
      <c r="C674" s="238"/>
      <c r="D674" s="238">
        <v>15</v>
      </c>
      <c r="E674" s="237">
        <v>2.7244265139455681</v>
      </c>
      <c r="F674" s="237">
        <v>16.04531587829894</v>
      </c>
      <c r="G674" s="237">
        <v>11.587</v>
      </c>
      <c r="H674" s="237">
        <v>20.844000000000001</v>
      </c>
      <c r="I674" s="83"/>
      <c r="J674" s="251">
        <f t="shared" si="42"/>
        <v>16.04531587829894</v>
      </c>
      <c r="K674" s="250"/>
      <c r="L674" s="250"/>
      <c r="M674" s="252">
        <v>42323</v>
      </c>
    </row>
    <row r="675" spans="2:13" ht="14.25">
      <c r="B675" s="309"/>
      <c r="C675" s="238"/>
      <c r="D675" s="238">
        <v>16</v>
      </c>
      <c r="E675" s="237">
        <v>2.7679883484188625</v>
      </c>
      <c r="F675" s="237">
        <v>15.67447918216514</v>
      </c>
      <c r="G675" s="237">
        <v>12.395</v>
      </c>
      <c r="H675" s="237">
        <v>19.57</v>
      </c>
      <c r="I675" s="83"/>
      <c r="J675" s="251">
        <f t="shared" si="42"/>
        <v>15.67447918216514</v>
      </c>
      <c r="K675" s="250"/>
      <c r="L675" s="250"/>
      <c r="M675" s="252">
        <v>42324</v>
      </c>
    </row>
    <row r="676" spans="2:13" ht="14.25">
      <c r="B676" s="309"/>
      <c r="C676" s="238"/>
      <c r="D676" s="238">
        <v>17</v>
      </c>
      <c r="E676" s="237">
        <v>2.272795325624335</v>
      </c>
      <c r="F676" s="237">
        <v>15.675584464862148</v>
      </c>
      <c r="G676" s="237">
        <v>12.888</v>
      </c>
      <c r="H676" s="237">
        <v>19.481999999999999</v>
      </c>
      <c r="I676" s="83"/>
      <c r="J676" s="251">
        <f t="shared" si="42"/>
        <v>15.675584464862148</v>
      </c>
      <c r="K676" s="250"/>
      <c r="L676" s="250"/>
      <c r="M676" s="252">
        <v>42325</v>
      </c>
    </row>
    <row r="677" spans="2:13" ht="14.25">
      <c r="B677" s="309"/>
      <c r="C677" s="238"/>
      <c r="D677" s="238">
        <v>18</v>
      </c>
      <c r="E677" s="237">
        <v>1.9286456830955361</v>
      </c>
      <c r="F677" s="237">
        <v>15.813065403042323</v>
      </c>
      <c r="G677" s="237">
        <v>13.314</v>
      </c>
      <c r="H677" s="237">
        <v>19.914999999999999</v>
      </c>
      <c r="I677" s="83"/>
      <c r="J677" s="251">
        <f t="shared" ref="J677:J720" si="43">IF(H677&gt;F677,F677,H677)</f>
        <v>15.813065403042323</v>
      </c>
      <c r="K677" s="250"/>
      <c r="L677" s="250"/>
      <c r="M677" s="252">
        <v>42326</v>
      </c>
    </row>
    <row r="678" spans="2:13" ht="14.25">
      <c r="B678" s="309"/>
      <c r="C678" s="238"/>
      <c r="D678" s="238">
        <v>19</v>
      </c>
      <c r="E678" s="237">
        <v>1.9483845304516414</v>
      </c>
      <c r="F678" s="237">
        <v>15.989402982991439</v>
      </c>
      <c r="G678" s="237">
        <v>13.217000000000001</v>
      </c>
      <c r="H678" s="237">
        <v>20.047000000000001</v>
      </c>
      <c r="I678" s="83"/>
      <c r="J678" s="251">
        <f t="shared" si="43"/>
        <v>15.989402982991439</v>
      </c>
      <c r="K678" s="250"/>
      <c r="L678" s="250"/>
      <c r="M678" s="252">
        <v>42327</v>
      </c>
    </row>
    <row r="679" spans="2:13" ht="14.25">
      <c r="B679" s="309"/>
      <c r="C679" s="238"/>
      <c r="D679" s="238">
        <v>20</v>
      </c>
      <c r="E679" s="237">
        <v>2.4658564147848869</v>
      </c>
      <c r="F679" s="237">
        <v>15.628954932194983</v>
      </c>
      <c r="G679" s="237">
        <v>12.676</v>
      </c>
      <c r="H679" s="237">
        <v>17.605</v>
      </c>
      <c r="I679" s="83"/>
      <c r="J679" s="251">
        <f t="shared" si="43"/>
        <v>15.628954932194983</v>
      </c>
      <c r="K679" s="250"/>
      <c r="L679" s="250"/>
      <c r="M679" s="252">
        <v>42328</v>
      </c>
    </row>
    <row r="680" spans="2:13" ht="14.25">
      <c r="B680" s="309"/>
      <c r="C680" s="238"/>
      <c r="D680" s="238">
        <v>21</v>
      </c>
      <c r="E680" s="237">
        <v>2.7203288010904583</v>
      </c>
      <c r="F680" s="237">
        <v>15.131223278039515</v>
      </c>
      <c r="G680" s="237">
        <v>14.044</v>
      </c>
      <c r="H680" s="237">
        <v>16.643000000000001</v>
      </c>
      <c r="I680" s="83"/>
      <c r="J680" s="251">
        <f t="shared" si="43"/>
        <v>15.131223278039515</v>
      </c>
      <c r="K680" s="250"/>
      <c r="L680" s="250"/>
      <c r="M680" s="252">
        <v>42329</v>
      </c>
    </row>
    <row r="681" spans="2:13" ht="14.25">
      <c r="B681" s="309"/>
      <c r="C681" s="238"/>
      <c r="D681" s="238">
        <v>22</v>
      </c>
      <c r="E681" s="237">
        <v>2.3884057941178005</v>
      </c>
      <c r="F681" s="237">
        <v>14.910870464973135</v>
      </c>
      <c r="G681" s="237">
        <v>14.933</v>
      </c>
      <c r="H681" s="237">
        <v>16.416</v>
      </c>
      <c r="I681" s="83"/>
      <c r="J681" s="251">
        <f t="shared" si="43"/>
        <v>14.910870464973135</v>
      </c>
      <c r="K681" s="250"/>
      <c r="L681" s="250"/>
      <c r="M681" s="252">
        <v>42330</v>
      </c>
    </row>
    <row r="682" spans="2:13" ht="14.25">
      <c r="B682" s="309"/>
      <c r="C682" s="238"/>
      <c r="D682" s="238">
        <v>23</v>
      </c>
      <c r="E682" s="237">
        <v>2.1116297413136711</v>
      </c>
      <c r="F682" s="237">
        <v>14.938921380578496</v>
      </c>
      <c r="G682" s="237">
        <v>14.468</v>
      </c>
      <c r="H682" s="237">
        <v>16.422000000000001</v>
      </c>
      <c r="I682" s="83"/>
      <c r="J682" s="251">
        <f t="shared" si="43"/>
        <v>14.938921380578496</v>
      </c>
      <c r="K682" s="250"/>
      <c r="L682" s="250"/>
      <c r="M682" s="252">
        <v>42331</v>
      </c>
    </row>
    <row r="683" spans="2:13" ht="14.25">
      <c r="B683" s="309"/>
      <c r="C683" s="238"/>
      <c r="D683" s="238">
        <v>24</v>
      </c>
      <c r="E683" s="237">
        <v>1.879600308367106</v>
      </c>
      <c r="F683" s="237">
        <v>14.770264111342065</v>
      </c>
      <c r="G683" s="237">
        <v>14.956</v>
      </c>
      <c r="H683" s="237">
        <v>15.976000000000001</v>
      </c>
      <c r="I683" s="83"/>
      <c r="J683" s="251">
        <f t="shared" si="43"/>
        <v>14.770264111342065</v>
      </c>
      <c r="K683" s="250"/>
      <c r="L683" s="250"/>
      <c r="M683" s="252">
        <v>42332</v>
      </c>
    </row>
    <row r="684" spans="2:13" ht="14.25">
      <c r="B684" s="309"/>
      <c r="C684" s="238"/>
      <c r="D684" s="238">
        <v>25</v>
      </c>
      <c r="E684" s="237">
        <v>1.943169478546928</v>
      </c>
      <c r="F684" s="237">
        <v>14.800948260047978</v>
      </c>
      <c r="G684" s="237">
        <v>17.690999999999999</v>
      </c>
      <c r="H684" s="237">
        <v>15.635</v>
      </c>
      <c r="I684" s="83"/>
      <c r="J684" s="251">
        <f t="shared" si="43"/>
        <v>14.800948260047978</v>
      </c>
      <c r="K684" s="250"/>
      <c r="L684" s="250"/>
      <c r="M684" s="252">
        <v>42333</v>
      </c>
    </row>
    <row r="685" spans="2:13" ht="14.25">
      <c r="B685" s="309"/>
      <c r="C685" s="238"/>
      <c r="D685" s="238">
        <v>26</v>
      </c>
      <c r="E685" s="237">
        <v>2.5446641776931456</v>
      </c>
      <c r="F685" s="237">
        <v>14.67445562204531</v>
      </c>
      <c r="G685" s="237">
        <v>18.565000000000001</v>
      </c>
      <c r="H685" s="237">
        <v>15.765000000000001</v>
      </c>
      <c r="I685" s="83"/>
      <c r="J685" s="251">
        <f t="shared" si="43"/>
        <v>14.67445562204531</v>
      </c>
      <c r="K685" s="250"/>
      <c r="L685" s="250"/>
      <c r="M685" s="252">
        <v>42334</v>
      </c>
    </row>
    <row r="686" spans="2:13" ht="14.25">
      <c r="B686" s="309"/>
      <c r="C686" s="238"/>
      <c r="D686" s="238">
        <v>27</v>
      </c>
      <c r="E686" s="237">
        <v>2.5855648769910142</v>
      </c>
      <c r="F686" s="237">
        <v>14.340976446165918</v>
      </c>
      <c r="G686" s="237">
        <v>17.129000000000001</v>
      </c>
      <c r="H686" s="237">
        <v>15.381</v>
      </c>
      <c r="I686" s="83"/>
      <c r="J686" s="251">
        <f t="shared" si="43"/>
        <v>14.340976446165918</v>
      </c>
      <c r="K686" s="250"/>
      <c r="L686" s="250"/>
      <c r="M686" s="252">
        <v>42335</v>
      </c>
    </row>
    <row r="687" spans="2:13" ht="14.25">
      <c r="B687" s="309"/>
      <c r="C687" s="238"/>
      <c r="D687" s="238">
        <v>28</v>
      </c>
      <c r="E687" s="237">
        <v>2.1279806548864197</v>
      </c>
      <c r="F687" s="237">
        <v>14.156862989608287</v>
      </c>
      <c r="G687" s="237">
        <v>16.646000000000001</v>
      </c>
      <c r="H687" s="237">
        <v>15.326000000000001</v>
      </c>
      <c r="I687" s="83"/>
      <c r="J687" s="251">
        <f t="shared" si="43"/>
        <v>14.156862989608287</v>
      </c>
      <c r="K687" s="250"/>
      <c r="L687" s="250"/>
      <c r="M687" s="252">
        <v>42336</v>
      </c>
    </row>
    <row r="688" spans="2:13" ht="14.25">
      <c r="B688" s="309"/>
      <c r="C688" s="238"/>
      <c r="D688" s="238">
        <v>29</v>
      </c>
      <c r="E688" s="237">
        <v>2.2611566830528904</v>
      </c>
      <c r="F688" s="237">
        <v>13.908253697772034</v>
      </c>
      <c r="G688" s="237">
        <v>17.873000000000001</v>
      </c>
      <c r="H688" s="237">
        <v>16.757000000000001</v>
      </c>
      <c r="I688" s="83"/>
      <c r="J688" s="251">
        <f t="shared" si="43"/>
        <v>13.908253697772034</v>
      </c>
      <c r="K688" s="250"/>
      <c r="L688" s="250"/>
      <c r="M688" s="252">
        <v>42337</v>
      </c>
    </row>
    <row r="689" spans="2:13" ht="14.25">
      <c r="B689" s="309"/>
      <c r="C689" s="238"/>
      <c r="D689" s="238">
        <v>30</v>
      </c>
      <c r="E689" s="237">
        <v>2.3343531190568849</v>
      </c>
      <c r="F689" s="237">
        <v>14.033911244405578</v>
      </c>
      <c r="G689" s="237">
        <v>17.518000000000001</v>
      </c>
      <c r="H689" s="237">
        <v>16.061</v>
      </c>
      <c r="I689" s="83"/>
      <c r="J689" s="251">
        <f t="shared" si="43"/>
        <v>14.033911244405578</v>
      </c>
      <c r="K689" s="250">
        <v>40</v>
      </c>
      <c r="L689" s="250"/>
      <c r="M689" s="252">
        <v>42338</v>
      </c>
    </row>
    <row r="690" spans="2:13" ht="14.25">
      <c r="B690" s="309"/>
      <c r="C690" s="238">
        <v>12</v>
      </c>
      <c r="D690" s="238">
        <v>1</v>
      </c>
      <c r="E690" s="237">
        <v>2.2209979998293732</v>
      </c>
      <c r="F690" s="237">
        <v>13.744068572886038</v>
      </c>
      <c r="G690" s="237">
        <v>14.579000000000001</v>
      </c>
      <c r="H690" s="237">
        <v>15.689</v>
      </c>
      <c r="I690" s="83"/>
      <c r="J690" s="251">
        <f t="shared" si="43"/>
        <v>13.744068572886038</v>
      </c>
      <c r="K690" s="250"/>
      <c r="L690" s="250"/>
      <c r="M690" s="252">
        <v>42339</v>
      </c>
    </row>
    <row r="691" spans="2:13" ht="14.25">
      <c r="B691" s="309"/>
      <c r="C691" s="238"/>
      <c r="D691" s="238">
        <v>2</v>
      </c>
      <c r="E691" s="237">
        <v>2.1827266304267674</v>
      </c>
      <c r="F691" s="237">
        <v>13.942268841092599</v>
      </c>
      <c r="G691" s="237">
        <v>13.048</v>
      </c>
      <c r="H691" s="237">
        <v>13.605</v>
      </c>
      <c r="I691" s="83"/>
      <c r="J691" s="251">
        <f t="shared" si="43"/>
        <v>13.605</v>
      </c>
      <c r="K691" s="250"/>
      <c r="L691" s="250"/>
      <c r="M691" s="252">
        <v>42340</v>
      </c>
    </row>
    <row r="692" spans="2:13" ht="14.25">
      <c r="B692" s="309"/>
      <c r="C692" s="238"/>
      <c r="D692" s="238">
        <v>3</v>
      </c>
      <c r="E692" s="237">
        <v>2.1498654882575625</v>
      </c>
      <c r="F692" s="237">
        <v>13.691451896992449</v>
      </c>
      <c r="G692" s="237">
        <v>11.936999999999999</v>
      </c>
      <c r="H692" s="237">
        <v>13.086</v>
      </c>
      <c r="I692" s="83"/>
      <c r="J692" s="251">
        <f t="shared" si="43"/>
        <v>13.086</v>
      </c>
      <c r="K692" s="250"/>
      <c r="L692" s="250"/>
      <c r="M692" s="252">
        <v>42341</v>
      </c>
    </row>
    <row r="693" spans="2:13" ht="14.25">
      <c r="B693" s="309"/>
      <c r="C693" s="238"/>
      <c r="D693" s="238">
        <v>4</v>
      </c>
      <c r="E693" s="237">
        <v>2.5095631094699788</v>
      </c>
      <c r="F693" s="237">
        <v>13.950153642144798</v>
      </c>
      <c r="G693" s="237">
        <v>12.609</v>
      </c>
      <c r="H693" s="237">
        <v>11.276</v>
      </c>
      <c r="I693" s="83"/>
      <c r="J693" s="251">
        <f t="shared" si="43"/>
        <v>11.276</v>
      </c>
      <c r="K693" s="250"/>
      <c r="L693" s="250"/>
      <c r="M693" s="252">
        <v>42342</v>
      </c>
    </row>
    <row r="694" spans="2:13" ht="14.25">
      <c r="B694" s="309"/>
      <c r="C694" s="238"/>
      <c r="D694" s="238">
        <v>5</v>
      </c>
      <c r="E694" s="237">
        <v>2.0339046031594239</v>
      </c>
      <c r="F694" s="237">
        <v>13.917147191547905</v>
      </c>
      <c r="G694" s="237">
        <v>13.664</v>
      </c>
      <c r="H694" s="237">
        <v>10.09</v>
      </c>
      <c r="I694" s="83"/>
      <c r="J694" s="251">
        <f t="shared" si="43"/>
        <v>10.09</v>
      </c>
      <c r="K694" s="250"/>
      <c r="L694" s="250"/>
      <c r="M694" s="252">
        <v>42343</v>
      </c>
    </row>
    <row r="695" spans="2:13" ht="14.25">
      <c r="B695" s="309"/>
      <c r="C695" s="238"/>
      <c r="D695" s="238">
        <v>6</v>
      </c>
      <c r="E695" s="237">
        <v>2.0720982058492683</v>
      </c>
      <c r="F695" s="237">
        <v>13.83951396649563</v>
      </c>
      <c r="G695" s="237">
        <v>15.314</v>
      </c>
      <c r="H695" s="237">
        <v>10.852</v>
      </c>
      <c r="I695" s="83"/>
      <c r="J695" s="251">
        <f t="shared" si="43"/>
        <v>10.852</v>
      </c>
      <c r="K695" s="250"/>
      <c r="L695" s="250"/>
      <c r="M695" s="252">
        <v>42344</v>
      </c>
    </row>
    <row r="696" spans="2:13" ht="14.25">
      <c r="B696" s="309"/>
      <c r="C696" s="238"/>
      <c r="D696" s="238">
        <v>7</v>
      </c>
      <c r="E696" s="237">
        <v>1.8769889510197393</v>
      </c>
      <c r="F696" s="237">
        <v>13.880181260762646</v>
      </c>
      <c r="G696" s="237">
        <v>15.44</v>
      </c>
      <c r="H696" s="237">
        <v>13.371</v>
      </c>
      <c r="I696" s="83"/>
      <c r="J696" s="251">
        <f t="shared" si="43"/>
        <v>13.371</v>
      </c>
      <c r="K696" s="250"/>
      <c r="L696" s="250"/>
      <c r="M696" s="252">
        <v>42345</v>
      </c>
    </row>
    <row r="697" spans="2:13" ht="14.25">
      <c r="B697" s="309"/>
      <c r="C697" s="238"/>
      <c r="D697" s="238">
        <v>8</v>
      </c>
      <c r="E697" s="237">
        <v>1.8937142030377478</v>
      </c>
      <c r="F697" s="237">
        <v>13.779084456601963</v>
      </c>
      <c r="G697" s="237">
        <v>13.823</v>
      </c>
      <c r="H697" s="237">
        <v>12.093</v>
      </c>
      <c r="I697" s="83"/>
      <c r="J697" s="251">
        <f t="shared" si="43"/>
        <v>12.093</v>
      </c>
      <c r="K697" s="250"/>
      <c r="L697" s="250"/>
      <c r="M697" s="252">
        <v>42346</v>
      </c>
    </row>
    <row r="698" spans="2:13" ht="14.25">
      <c r="B698" s="309"/>
      <c r="C698" s="238"/>
      <c r="D698" s="238">
        <v>9</v>
      </c>
      <c r="E698" s="237">
        <v>2.1008463510035398</v>
      </c>
      <c r="F698" s="237">
        <v>13.452796832365021</v>
      </c>
      <c r="G698" s="237">
        <v>15.178000000000001</v>
      </c>
      <c r="H698" s="237">
        <v>12.358000000000001</v>
      </c>
      <c r="I698" s="83"/>
      <c r="J698" s="251">
        <f t="shared" si="43"/>
        <v>12.358000000000001</v>
      </c>
      <c r="K698" s="250"/>
      <c r="L698" s="250"/>
      <c r="M698" s="252">
        <v>42347</v>
      </c>
    </row>
    <row r="699" spans="2:13" ht="14.25">
      <c r="B699" s="309"/>
      <c r="C699" s="238"/>
      <c r="D699" s="238">
        <v>10</v>
      </c>
      <c r="E699" s="237">
        <v>1.9182434304635101</v>
      </c>
      <c r="F699" s="237">
        <v>13.445685219435516</v>
      </c>
      <c r="G699" s="237">
        <v>14.699</v>
      </c>
      <c r="H699" s="237">
        <v>15.622999999999999</v>
      </c>
      <c r="I699" s="83"/>
      <c r="J699" s="251">
        <f t="shared" si="43"/>
        <v>13.445685219435516</v>
      </c>
      <c r="K699" s="250"/>
      <c r="L699" s="250"/>
      <c r="M699" s="252">
        <v>42348</v>
      </c>
    </row>
    <row r="700" spans="2:13" ht="14.25">
      <c r="B700" s="309"/>
      <c r="C700" s="238"/>
      <c r="D700" s="238">
        <v>11</v>
      </c>
      <c r="E700" s="237">
        <v>1.8167724323615009</v>
      </c>
      <c r="F700" s="237">
        <v>13.621595756127</v>
      </c>
      <c r="G700" s="237">
        <v>14.372999999999999</v>
      </c>
      <c r="H700" s="237">
        <v>16.997</v>
      </c>
      <c r="I700" s="83"/>
      <c r="J700" s="251">
        <f t="shared" si="43"/>
        <v>13.621595756127</v>
      </c>
      <c r="K700" s="250"/>
      <c r="L700" s="250"/>
      <c r="M700" s="252">
        <v>42349</v>
      </c>
    </row>
    <row r="701" spans="2:13" ht="14.25">
      <c r="B701" s="309"/>
      <c r="C701" s="238"/>
      <c r="D701" s="238">
        <v>12</v>
      </c>
      <c r="E701" s="237">
        <v>1.8661448475404279</v>
      </c>
      <c r="F701" s="237">
        <v>13.919897820469853</v>
      </c>
      <c r="G701" s="237">
        <v>13.823</v>
      </c>
      <c r="H701" s="237">
        <v>16.492999999999999</v>
      </c>
      <c r="I701" s="83"/>
      <c r="J701" s="251">
        <f t="shared" si="43"/>
        <v>13.919897820469853</v>
      </c>
      <c r="K701" s="250"/>
      <c r="L701" s="250"/>
      <c r="M701" s="252">
        <v>42350</v>
      </c>
    </row>
    <row r="702" spans="2:13" ht="14.25">
      <c r="B702" s="309"/>
      <c r="C702" s="238"/>
      <c r="D702" s="238">
        <v>13</v>
      </c>
      <c r="E702" s="237">
        <v>2.1189552327235393</v>
      </c>
      <c r="F702" s="237">
        <v>13.677288050873859</v>
      </c>
      <c r="G702" s="237">
        <v>17.457000000000001</v>
      </c>
      <c r="H702" s="237">
        <v>16.614000000000001</v>
      </c>
      <c r="I702" s="83"/>
      <c r="J702" s="251">
        <f t="shared" si="43"/>
        <v>13.677288050873859</v>
      </c>
      <c r="K702" s="250"/>
      <c r="L702" s="250"/>
      <c r="M702" s="252">
        <v>42351</v>
      </c>
    </row>
    <row r="703" spans="2:13" ht="14.25">
      <c r="B703" s="309"/>
      <c r="C703" s="238"/>
      <c r="D703" s="238">
        <v>14</v>
      </c>
      <c r="E703" s="237">
        <v>2.9236607344761238</v>
      </c>
      <c r="F703" s="237">
        <v>13.186359305633003</v>
      </c>
      <c r="G703" s="237">
        <v>16.263999999999999</v>
      </c>
      <c r="H703" s="237">
        <v>15.487</v>
      </c>
      <c r="I703" s="83"/>
      <c r="J703" s="251">
        <f t="shared" si="43"/>
        <v>13.186359305633003</v>
      </c>
      <c r="K703" s="250"/>
      <c r="L703" s="253" t="s">
        <v>155</v>
      </c>
      <c r="M703" s="252">
        <v>42352</v>
      </c>
    </row>
    <row r="704" spans="2:13" ht="14.25">
      <c r="B704" s="309">
        <v>42705</v>
      </c>
      <c r="C704" s="238"/>
      <c r="D704" s="238">
        <v>15</v>
      </c>
      <c r="E704" s="237">
        <v>2.9689321163875566</v>
      </c>
      <c r="F704" s="237">
        <v>12.412338886700542</v>
      </c>
      <c r="G704" s="237">
        <v>15.313000000000001</v>
      </c>
      <c r="H704" s="237">
        <v>15.83</v>
      </c>
      <c r="I704" s="83"/>
      <c r="J704" s="251">
        <f t="shared" si="43"/>
        <v>12.412338886700542</v>
      </c>
      <c r="K704" s="250"/>
      <c r="L704" s="250"/>
      <c r="M704" s="252">
        <v>42353</v>
      </c>
    </row>
    <row r="705" spans="2:25" ht="14.25">
      <c r="B705" s="309"/>
      <c r="C705" s="238"/>
      <c r="D705" s="238">
        <v>16</v>
      </c>
      <c r="E705" s="237">
        <v>2.828994654742675</v>
      </c>
      <c r="F705" s="237">
        <v>12.41851850520314</v>
      </c>
      <c r="G705" s="237">
        <v>14.553000000000001</v>
      </c>
      <c r="H705" s="237">
        <v>14.425000000000001</v>
      </c>
      <c r="I705" s="83"/>
      <c r="J705" s="251">
        <f t="shared" si="43"/>
        <v>12.41851850520314</v>
      </c>
      <c r="K705" s="250"/>
      <c r="L705" s="250"/>
      <c r="M705" s="252">
        <v>42354</v>
      </c>
    </row>
    <row r="706" spans="2:25" ht="14.25">
      <c r="B706" s="309"/>
      <c r="C706" s="238"/>
      <c r="D706" s="238">
        <v>17</v>
      </c>
      <c r="E706" s="237">
        <v>2.3699759076031732</v>
      </c>
      <c r="F706" s="237">
        <v>12.799042246668876</v>
      </c>
      <c r="G706" s="237">
        <v>13.202</v>
      </c>
      <c r="H706" s="237">
        <v>14.701000000000001</v>
      </c>
      <c r="I706" s="83"/>
      <c r="J706" s="251">
        <f t="shared" si="43"/>
        <v>12.799042246668876</v>
      </c>
      <c r="K706" s="250"/>
      <c r="L706" s="250"/>
      <c r="M706" s="252">
        <v>42355</v>
      </c>
    </row>
    <row r="707" spans="2:25" ht="14.25">
      <c r="B707" s="309"/>
      <c r="C707" s="238"/>
      <c r="D707" s="238">
        <v>18</v>
      </c>
      <c r="E707" s="237">
        <v>2.2571377173563651</v>
      </c>
      <c r="F707" s="237">
        <v>12.794545858446446</v>
      </c>
      <c r="G707" s="237">
        <v>12.923999999999999</v>
      </c>
      <c r="H707" s="237">
        <v>14.099</v>
      </c>
      <c r="I707" s="83"/>
      <c r="J707" s="251">
        <f t="shared" si="43"/>
        <v>12.794545858446446</v>
      </c>
      <c r="K707" s="250"/>
      <c r="L707" s="250"/>
      <c r="M707" s="252">
        <v>42356</v>
      </c>
    </row>
    <row r="708" spans="2:25" ht="14.25">
      <c r="B708" s="309"/>
      <c r="C708" s="238"/>
      <c r="D708" s="238">
        <v>19</v>
      </c>
      <c r="E708" s="237">
        <v>2.0858366450062937</v>
      </c>
      <c r="F708" s="237">
        <v>12.926201668926629</v>
      </c>
      <c r="G708" s="237">
        <v>12.738</v>
      </c>
      <c r="H708" s="237">
        <v>13.789</v>
      </c>
      <c r="I708" s="83"/>
      <c r="J708" s="251">
        <f t="shared" si="43"/>
        <v>12.926201668926629</v>
      </c>
      <c r="K708" s="250"/>
      <c r="L708" s="250"/>
      <c r="M708" s="252">
        <v>42357</v>
      </c>
    </row>
    <row r="709" spans="2:25" ht="14.25">
      <c r="B709" s="309"/>
      <c r="C709" s="238"/>
      <c r="D709" s="238">
        <v>20</v>
      </c>
      <c r="E709" s="237">
        <v>2.3489957431052835</v>
      </c>
      <c r="F709" s="237">
        <v>13.143977298168435</v>
      </c>
      <c r="G709" s="237">
        <v>16.088000000000001</v>
      </c>
      <c r="H709" s="237">
        <v>14.93</v>
      </c>
      <c r="I709" s="83"/>
      <c r="J709" s="251">
        <f t="shared" si="43"/>
        <v>13.143977298168435</v>
      </c>
      <c r="K709" s="250"/>
      <c r="L709" s="250"/>
      <c r="M709" s="252">
        <v>42358</v>
      </c>
    </row>
    <row r="710" spans="2:25" ht="14.25">
      <c r="B710" s="309"/>
      <c r="C710" s="238"/>
      <c r="D710" s="238">
        <v>21</v>
      </c>
      <c r="E710" s="237">
        <v>2.1561365983688217</v>
      </c>
      <c r="F710" s="237">
        <v>13.291205843076536</v>
      </c>
      <c r="G710" s="237">
        <v>18.616</v>
      </c>
      <c r="H710" s="237">
        <v>15.766</v>
      </c>
      <c r="I710" s="83"/>
      <c r="J710" s="251">
        <f t="shared" si="43"/>
        <v>13.291205843076536</v>
      </c>
      <c r="K710" s="250"/>
      <c r="L710" s="250"/>
      <c r="M710" s="252">
        <v>42359</v>
      </c>
    </row>
    <row r="711" spans="2:25" ht="14.25">
      <c r="B711" s="309"/>
      <c r="C711" s="238"/>
      <c r="D711" s="238">
        <v>22</v>
      </c>
      <c r="E711" s="237">
        <v>2.1645239216414334</v>
      </c>
      <c r="F711" s="237">
        <v>13.389703231341326</v>
      </c>
      <c r="G711" s="237">
        <v>16.978000000000002</v>
      </c>
      <c r="H711" s="237">
        <v>16.291</v>
      </c>
      <c r="I711" s="83"/>
      <c r="J711" s="251">
        <f t="shared" si="43"/>
        <v>13.389703231341326</v>
      </c>
      <c r="K711" s="250"/>
      <c r="L711" s="250"/>
      <c r="M711" s="252">
        <v>42360</v>
      </c>
    </row>
    <row r="712" spans="2:25" ht="14.25">
      <c r="B712" s="309"/>
      <c r="C712" s="238"/>
      <c r="D712" s="238">
        <v>23</v>
      </c>
      <c r="E712" s="237">
        <v>2.6575750800189577</v>
      </c>
      <c r="F712" s="237">
        <v>12.968690472219041</v>
      </c>
      <c r="G712" s="237">
        <v>16.463000000000001</v>
      </c>
      <c r="H712" s="237">
        <v>15.391999999999999</v>
      </c>
      <c r="I712" s="83"/>
      <c r="J712" s="251">
        <f t="shared" si="43"/>
        <v>12.968690472219041</v>
      </c>
      <c r="K712" s="250"/>
      <c r="L712" s="250"/>
      <c r="M712" s="252">
        <v>42361</v>
      </c>
    </row>
    <row r="713" spans="2:25" ht="14.25">
      <c r="B713" s="309"/>
      <c r="C713" s="238"/>
      <c r="D713" s="238">
        <v>24</v>
      </c>
      <c r="E713" s="237">
        <v>2.4972655368113417</v>
      </c>
      <c r="F713" s="237">
        <v>12.983061211372851</v>
      </c>
      <c r="G713" s="237">
        <v>18.713999999999999</v>
      </c>
      <c r="H713" s="237">
        <v>13.361000000000001</v>
      </c>
      <c r="I713" s="83"/>
      <c r="J713" s="251">
        <f t="shared" si="43"/>
        <v>12.983061211372851</v>
      </c>
      <c r="K713" s="250"/>
      <c r="L713" s="250"/>
      <c r="M713" s="252">
        <v>42362</v>
      </c>
    </row>
    <row r="714" spans="2:25" ht="14.25">
      <c r="B714" s="309"/>
      <c r="C714" s="238"/>
      <c r="D714" s="238">
        <v>25</v>
      </c>
      <c r="E714" s="237">
        <v>2.4157489250219868</v>
      </c>
      <c r="F714" s="237">
        <v>12.751712769114178</v>
      </c>
      <c r="G714" s="237">
        <v>18.065999999999999</v>
      </c>
      <c r="H714" s="237">
        <v>11.489000000000001</v>
      </c>
      <c r="I714" s="83"/>
      <c r="J714" s="251">
        <f t="shared" si="43"/>
        <v>11.489000000000001</v>
      </c>
      <c r="K714" s="250"/>
      <c r="L714" s="250"/>
      <c r="M714" s="252">
        <v>42363</v>
      </c>
    </row>
    <row r="715" spans="2:25" ht="14.25">
      <c r="B715" s="309"/>
      <c r="C715" s="238"/>
      <c r="D715" s="238">
        <v>26</v>
      </c>
      <c r="E715" s="237">
        <v>2.4554800726927986</v>
      </c>
      <c r="F715" s="237">
        <v>12.599996076037964</v>
      </c>
      <c r="G715" s="237">
        <v>17.058</v>
      </c>
      <c r="H715" s="237">
        <v>11.15</v>
      </c>
      <c r="I715" s="83"/>
      <c r="J715" s="251">
        <f t="shared" si="43"/>
        <v>11.15</v>
      </c>
      <c r="K715" s="250"/>
      <c r="L715" s="250"/>
      <c r="M715" s="252">
        <v>42364</v>
      </c>
    </row>
    <row r="716" spans="2:25" ht="14.25">
      <c r="B716" s="309"/>
      <c r="C716" s="238"/>
      <c r="D716" s="238">
        <v>27</v>
      </c>
      <c r="E716" s="237">
        <v>1.8592970128700539</v>
      </c>
      <c r="F716" s="237">
        <v>12.650013043017395</v>
      </c>
      <c r="G716" s="237">
        <v>15.103</v>
      </c>
      <c r="H716" s="237">
        <v>11.41</v>
      </c>
      <c r="I716" s="83"/>
      <c r="J716" s="251">
        <f t="shared" si="43"/>
        <v>11.41</v>
      </c>
      <c r="K716" s="250"/>
      <c r="L716" s="250"/>
      <c r="M716" s="252">
        <v>42365</v>
      </c>
      <c r="N716" s="372"/>
      <c r="O716" s="372"/>
      <c r="P716" s="372"/>
      <c r="Q716" s="372"/>
      <c r="R716" s="372"/>
      <c r="S716" s="372"/>
      <c r="T716" s="372"/>
      <c r="U716" s="372"/>
      <c r="V716" s="372"/>
      <c r="W716" s="372"/>
      <c r="X716" s="372"/>
      <c r="Y716" s="372"/>
    </row>
    <row r="717" spans="2:25" ht="14.25">
      <c r="B717" s="309"/>
      <c r="C717" s="238"/>
      <c r="D717" s="238">
        <v>28</v>
      </c>
      <c r="E717" s="237">
        <v>1.8237787714100975</v>
      </c>
      <c r="F717" s="237">
        <v>12.562729879315926</v>
      </c>
      <c r="G717" s="237">
        <v>15.202</v>
      </c>
      <c r="H717" s="237">
        <v>11.959</v>
      </c>
      <c r="I717" s="83"/>
      <c r="J717" s="251">
        <f t="shared" si="43"/>
        <v>11.959</v>
      </c>
      <c r="K717" s="250"/>
      <c r="L717" s="250"/>
      <c r="M717" s="252">
        <v>42366</v>
      </c>
      <c r="N717" s="372"/>
      <c r="O717" s="372"/>
      <c r="P717" s="372"/>
      <c r="Q717" s="372"/>
      <c r="R717" s="372"/>
      <c r="S717" s="372"/>
      <c r="T717" s="372"/>
      <c r="U717" s="372"/>
      <c r="V717" s="372"/>
      <c r="W717" s="372"/>
      <c r="X717" s="372"/>
      <c r="Y717" s="372"/>
    </row>
    <row r="718" spans="2:25" ht="14.25">
      <c r="B718" s="309"/>
      <c r="C718" s="238"/>
      <c r="D718" s="238">
        <v>29</v>
      </c>
      <c r="E718" s="237">
        <v>2.0448801222393378</v>
      </c>
      <c r="F718" s="237">
        <v>12.820668376735732</v>
      </c>
      <c r="G718" s="237">
        <v>14.311</v>
      </c>
      <c r="H718" s="237">
        <v>10.956</v>
      </c>
      <c r="I718" s="83"/>
      <c r="J718" s="251">
        <f t="shared" si="43"/>
        <v>10.956</v>
      </c>
      <c r="K718" s="250"/>
      <c r="L718" s="250"/>
      <c r="M718" s="252">
        <v>42367</v>
      </c>
      <c r="N718" s="372"/>
      <c r="O718" s="372"/>
      <c r="P718" s="372"/>
      <c r="Q718" s="372"/>
      <c r="R718" s="372"/>
      <c r="S718" s="372"/>
      <c r="T718" s="372"/>
      <c r="U718" s="372"/>
      <c r="V718" s="372"/>
      <c r="W718" s="372"/>
      <c r="X718" s="372"/>
      <c r="Y718" s="372"/>
    </row>
    <row r="719" spans="2:25" ht="14.25">
      <c r="B719" s="309"/>
      <c r="C719" s="238"/>
      <c r="D719" s="238">
        <v>30</v>
      </c>
      <c r="E719" s="237">
        <v>2.0086493422014349</v>
      </c>
      <c r="F719" s="237">
        <v>13.293839484626174</v>
      </c>
      <c r="G719" s="237">
        <v>13.574</v>
      </c>
      <c r="H719" s="237">
        <v>10.917999999999999</v>
      </c>
      <c r="I719" s="83"/>
      <c r="J719" s="251">
        <f t="shared" si="43"/>
        <v>10.917999999999999</v>
      </c>
      <c r="K719" s="250"/>
      <c r="L719" s="250"/>
      <c r="M719" s="252">
        <v>42368</v>
      </c>
      <c r="N719" s="372"/>
      <c r="O719" s="372"/>
      <c r="P719" s="372"/>
      <c r="Q719" s="372"/>
      <c r="R719" s="372"/>
      <c r="S719" s="372"/>
      <c r="T719" s="372"/>
      <c r="U719" s="372"/>
      <c r="V719" s="372"/>
      <c r="W719" s="372"/>
      <c r="X719" s="372"/>
      <c r="Y719" s="372"/>
    </row>
    <row r="720" spans="2:25" ht="14.25">
      <c r="B720" s="309"/>
      <c r="C720" s="245"/>
      <c r="D720" s="245">
        <v>31</v>
      </c>
      <c r="E720" s="246">
        <v>2.0711995198390962</v>
      </c>
      <c r="F720" s="246">
        <v>13.139912480790862</v>
      </c>
      <c r="G720" s="246">
        <v>12.768000000000001</v>
      </c>
      <c r="H720" s="246">
        <v>11.489000000000001</v>
      </c>
      <c r="I720" s="83"/>
      <c r="J720" s="251">
        <f t="shared" si="43"/>
        <v>11.489000000000001</v>
      </c>
      <c r="K720" s="250"/>
      <c r="L720" s="250"/>
      <c r="M720" s="252">
        <v>42369</v>
      </c>
      <c r="N720" s="372"/>
      <c r="O720" s="372"/>
      <c r="P720" s="372"/>
      <c r="Q720" s="372"/>
      <c r="R720" s="372"/>
      <c r="S720" s="372"/>
      <c r="T720" s="372"/>
      <c r="U720" s="372"/>
      <c r="V720" s="372"/>
      <c r="W720" s="372"/>
      <c r="X720" s="372"/>
      <c r="Y720" s="372"/>
    </row>
    <row r="721" spans="2:27" ht="14.25">
      <c r="B721" s="309"/>
      <c r="I721" s="83"/>
      <c r="J721" s="251"/>
      <c r="K721" s="250"/>
      <c r="L721" s="250"/>
      <c r="M721" s="252"/>
      <c r="N721" s="372"/>
      <c r="O721" s="372"/>
      <c r="P721" s="372"/>
      <c r="Q721" s="372"/>
      <c r="R721" s="372"/>
      <c r="S721" s="372"/>
      <c r="T721" s="372"/>
      <c r="U721" s="372"/>
      <c r="V721" s="372"/>
      <c r="W721" s="372"/>
      <c r="X721" s="372"/>
      <c r="Y721" s="372"/>
    </row>
    <row r="722" spans="2:27" ht="12.75">
      <c r="I722" s="134" t="s">
        <v>156</v>
      </c>
      <c r="J722" s="134"/>
      <c r="K722" s="134"/>
      <c r="L722" s="134"/>
      <c r="M722" s="134"/>
      <c r="N722" s="372"/>
      <c r="O722" s="372"/>
      <c r="P722" s="372"/>
      <c r="Q722" s="372"/>
      <c r="R722" s="372"/>
      <c r="S722" s="372"/>
      <c r="T722" s="372"/>
      <c r="U722" s="372"/>
      <c r="V722" s="372"/>
      <c r="W722" s="372"/>
      <c r="X722" s="372"/>
      <c r="Y722" s="372"/>
    </row>
    <row r="723" spans="2:27" ht="12.75">
      <c r="C723" s="216" t="s">
        <v>210</v>
      </c>
      <c r="D723"/>
      <c r="E723"/>
      <c r="F723"/>
      <c r="G723"/>
      <c r="H723"/>
      <c r="I723" s="134"/>
      <c r="J723" s="134" t="s">
        <v>157</v>
      </c>
      <c r="K723" s="134" t="s">
        <v>158</v>
      </c>
      <c r="L723" s="134" t="s">
        <v>159</v>
      </c>
      <c r="M723" s="134" t="s">
        <v>160</v>
      </c>
      <c r="N723" s="372"/>
      <c r="O723" s="372"/>
      <c r="P723" s="372" t="s">
        <v>314</v>
      </c>
      <c r="Q723" s="372" t="s">
        <v>24</v>
      </c>
      <c r="R723" s="372" t="s">
        <v>25</v>
      </c>
      <c r="S723" s="372" t="s">
        <v>163</v>
      </c>
      <c r="T723" s="372"/>
      <c r="U723" s="372"/>
      <c r="V723" s="372"/>
      <c r="W723" s="372"/>
      <c r="X723" s="372"/>
      <c r="Y723" s="372"/>
    </row>
    <row r="724" spans="2:27" ht="12.75">
      <c r="C724" s="247"/>
      <c r="D724" s="247" t="s">
        <v>157</v>
      </c>
      <c r="E724" s="247" t="s">
        <v>158</v>
      </c>
      <c r="F724" s="247" t="s">
        <v>159</v>
      </c>
      <c r="G724" s="247" t="s">
        <v>160</v>
      </c>
      <c r="H724"/>
      <c r="I724" s="134"/>
      <c r="J724" s="361"/>
      <c r="K724" s="361"/>
      <c r="L724" s="361"/>
      <c r="M724" s="361"/>
      <c r="N724" s="372"/>
      <c r="O724" s="372" t="s">
        <v>157</v>
      </c>
      <c r="P724" s="373">
        <f>N742</f>
        <v>-7.2941439350781234</v>
      </c>
      <c r="Q724" s="373">
        <f>P724-R742</f>
        <v>0.25867733042844776</v>
      </c>
      <c r="R724" s="373">
        <f>R742-V742</f>
        <v>-0.26109489894936644</v>
      </c>
      <c r="S724" s="373">
        <f>V742</f>
        <v>-7.2917263665572047</v>
      </c>
      <c r="T724" s="373">
        <f>P724-SUM(Q724:S724)</f>
        <v>0</v>
      </c>
      <c r="U724" s="372"/>
      <c r="V724" s="372"/>
      <c r="W724" s="372"/>
      <c r="X724" s="372"/>
      <c r="Y724" s="372"/>
    </row>
    <row r="725" spans="2:27" ht="12.75">
      <c r="C725" s="159">
        <v>2013</v>
      </c>
      <c r="D725" s="160">
        <v>-0.54749590008830307</v>
      </c>
      <c r="E725" s="160">
        <v>-8.4677737575809597E-2</v>
      </c>
      <c r="F725" s="160">
        <v>-0.40847465821798801</v>
      </c>
      <c r="G725" s="160">
        <v>-4.2340112651151403</v>
      </c>
      <c r="H725"/>
      <c r="I725" s="134"/>
      <c r="J725" s="361"/>
      <c r="K725" s="361"/>
      <c r="L725" s="361"/>
      <c r="M725" s="361"/>
      <c r="N725" s="372"/>
      <c r="O725" s="372" t="s">
        <v>158</v>
      </c>
      <c r="P725" s="373">
        <f>O742</f>
        <v>-6.6001704984716802</v>
      </c>
      <c r="Q725" s="373">
        <f>P725-S742</f>
        <v>0.28505767793545189</v>
      </c>
      <c r="R725" s="373">
        <f>S742-W742</f>
        <v>-7.2705759682190063E-2</v>
      </c>
      <c r="S725" s="373">
        <f>W742</f>
        <v>-6.8125224167249421</v>
      </c>
      <c r="T725" s="373">
        <f>P725-SUM(Q725:S725)</f>
        <v>0</v>
      </c>
      <c r="U725" s="372"/>
      <c r="V725" s="372"/>
      <c r="W725" s="372"/>
      <c r="X725" s="372"/>
      <c r="Y725" s="372"/>
    </row>
    <row r="726" spans="2:27" ht="12.75">
      <c r="C726" s="159">
        <v>2014</v>
      </c>
      <c r="D726" s="160">
        <v>1.9806236293627801</v>
      </c>
      <c r="E726" s="160">
        <v>2.4584471272694199</v>
      </c>
      <c r="F726" s="160">
        <v>0.94473719343160301</v>
      </c>
      <c r="G726" s="160">
        <v>1.2147528855248499</v>
      </c>
      <c r="H726"/>
      <c r="I726" s="134"/>
      <c r="J726" s="361"/>
      <c r="K726" s="361"/>
      <c r="L726" s="361"/>
      <c r="M726" s="361"/>
      <c r="N726" s="372"/>
      <c r="O726" s="372" t="s">
        <v>159</v>
      </c>
      <c r="P726" s="373">
        <f>P742</f>
        <v>-10.385679771911038</v>
      </c>
      <c r="Q726" s="373">
        <f>P726-T742</f>
        <v>0.25319539467784047</v>
      </c>
      <c r="R726" s="373">
        <f>T742-X742</f>
        <v>-0.8182125586176916</v>
      </c>
      <c r="S726" s="373">
        <f>X742</f>
        <v>-9.8206626079711867</v>
      </c>
      <c r="T726" s="373">
        <f>P726-SUM(Q726:S726)</f>
        <v>0</v>
      </c>
      <c r="U726" s="372"/>
      <c r="V726" s="372"/>
      <c r="W726" s="372"/>
      <c r="X726" s="372"/>
      <c r="Y726" s="372"/>
    </row>
    <row r="727" spans="2:27" ht="12.75">
      <c r="C727" s="159">
        <v>2015</v>
      </c>
      <c r="D727" s="160">
        <v>2.5845901680125301</v>
      </c>
      <c r="E727" s="160">
        <v>2.0385910643135801</v>
      </c>
      <c r="F727" s="160">
        <v>2.8898680283463301</v>
      </c>
      <c r="G727" s="160">
        <v>5.8980516257135598</v>
      </c>
      <c r="H727"/>
      <c r="I727" s="134"/>
      <c r="J727" s="361"/>
      <c r="K727" s="361"/>
      <c r="L727" s="361"/>
      <c r="M727" s="361"/>
      <c r="N727" s="372"/>
      <c r="O727" s="372" t="s">
        <v>160</v>
      </c>
      <c r="P727" s="373">
        <f>Q742</f>
        <v>-4.2315991100901673</v>
      </c>
      <c r="Q727" s="373">
        <f>P727-U742</f>
        <v>0.10123842062548238</v>
      </c>
      <c r="R727" s="373">
        <f>U742-Y742</f>
        <v>0.13378727098493126</v>
      </c>
      <c r="S727" s="373">
        <f>Y742</f>
        <v>-4.466624801700581</v>
      </c>
      <c r="T727" s="373">
        <f>P727-SUM(Q727:S727)</f>
        <v>0</v>
      </c>
      <c r="U727" s="372"/>
      <c r="V727" s="372"/>
      <c r="W727" s="372"/>
      <c r="X727" s="372"/>
      <c r="Y727" s="372"/>
    </row>
    <row r="728" spans="2:27" ht="12.75">
      <c r="C728" s="159">
        <v>2016</v>
      </c>
      <c r="D728" s="160">
        <v>0.299618000521366</v>
      </c>
      <c r="E728" s="160">
        <v>-0.60692067899974</v>
      </c>
      <c r="F728" s="160">
        <v>1.44617717474761</v>
      </c>
      <c r="G728" s="160">
        <v>3.90348828965233</v>
      </c>
      <c r="H728"/>
      <c r="I728" s="134"/>
      <c r="J728" s="362"/>
      <c r="K728" s="362"/>
      <c r="L728" s="362"/>
      <c r="M728" s="362"/>
      <c r="N728" s="372"/>
      <c r="O728" s="372"/>
      <c r="P728" s="372"/>
      <c r="Q728" s="372"/>
      <c r="R728" s="372"/>
      <c r="S728" s="372"/>
      <c r="T728" s="372"/>
      <c r="U728" s="372"/>
      <c r="V728" s="372"/>
      <c r="W728" s="372"/>
      <c r="X728" s="372"/>
      <c r="Y728" s="372"/>
    </row>
    <row r="729" spans="2:27" ht="12.75">
      <c r="C729" s="151">
        <v>2017</v>
      </c>
      <c r="D729" s="261">
        <v>2.8643960228474801</v>
      </c>
      <c r="E729" s="261">
        <v>3.1713966211121902</v>
      </c>
      <c r="F729" s="261">
        <v>1.35089169557676</v>
      </c>
      <c r="G729" s="261">
        <v>4.6106857831173098</v>
      </c>
      <c r="H729" s="320"/>
      <c r="I729" s="134"/>
      <c r="J729" s="361"/>
      <c r="K729" s="361"/>
      <c r="L729" s="361"/>
      <c r="M729" s="361"/>
      <c r="N729" s="372"/>
      <c r="O729" s="372"/>
      <c r="P729" s="372"/>
      <c r="Q729" s="372"/>
      <c r="R729" s="372"/>
      <c r="S729" s="372"/>
      <c r="T729" s="372"/>
      <c r="U729" s="372"/>
      <c r="V729" s="372"/>
      <c r="W729" s="372"/>
      <c r="X729" s="372"/>
      <c r="Y729" s="372"/>
    </row>
    <row r="730" spans="2:27" ht="12.75">
      <c r="C730" s="151">
        <v>2018</v>
      </c>
      <c r="D730" s="261">
        <v>-0.67156071598322697</v>
      </c>
      <c r="E730" s="261">
        <v>-0.96852878804471798</v>
      </c>
      <c r="F730" s="261">
        <v>8.1228685826837108E-2</v>
      </c>
      <c r="G730" s="261">
        <v>-0.49999137481186795</v>
      </c>
      <c r="H730"/>
      <c r="I730" s="134"/>
      <c r="J730" s="361"/>
      <c r="K730" s="361"/>
      <c r="L730" s="361"/>
      <c r="M730" s="361"/>
      <c r="N730" s="372"/>
      <c r="O730" s="372"/>
      <c r="P730" s="372"/>
      <c r="Q730" s="372"/>
      <c r="R730" s="372"/>
      <c r="S730" s="372"/>
      <c r="T730" s="372"/>
      <c r="U730" s="372"/>
      <c r="V730" s="372"/>
      <c r="W730" s="372"/>
      <c r="X730" s="372"/>
      <c r="Y730" s="372"/>
    </row>
    <row r="731" spans="2:27" ht="12.75">
      <c r="C731" s="151">
        <v>2019</v>
      </c>
      <c r="D731" s="261">
        <v>-1.87712390805656</v>
      </c>
      <c r="E731" s="261">
        <v>-3.3574549453996396</v>
      </c>
      <c r="F731" s="261">
        <v>0.19585943011051202</v>
      </c>
      <c r="G731" s="261">
        <v>3.0877304000472496</v>
      </c>
      <c r="H731"/>
      <c r="I731" s="134"/>
      <c r="J731" s="361"/>
      <c r="K731" s="361"/>
      <c r="L731" s="361"/>
      <c r="M731" s="361"/>
      <c r="N731" s="372"/>
      <c r="O731" s="372"/>
      <c r="P731" s="372"/>
      <c r="Q731" s="372"/>
      <c r="R731" s="372"/>
      <c r="S731" s="372"/>
      <c r="T731" s="372"/>
      <c r="U731" s="372"/>
      <c r="V731" s="372"/>
      <c r="W731" s="372"/>
      <c r="X731" s="372"/>
      <c r="Y731" s="372"/>
    </row>
    <row r="732" spans="2:27" ht="12.75">
      <c r="C732" s="152">
        <v>2020</v>
      </c>
      <c r="D732" s="161">
        <v>-7.294220571646</v>
      </c>
      <c r="E732" s="161">
        <v>-6.60018627824254</v>
      </c>
      <c r="F732" s="161">
        <v>-10.385659540083401</v>
      </c>
      <c r="G732" s="161">
        <v>-4.2315092531910503</v>
      </c>
      <c r="H732"/>
      <c r="I732" s="134"/>
      <c r="J732" s="361"/>
      <c r="K732" s="361"/>
      <c r="L732" s="361"/>
      <c r="M732" s="361"/>
      <c r="N732" s="372"/>
      <c r="O732" s="372"/>
      <c r="P732" s="372"/>
      <c r="Q732" s="372"/>
      <c r="R732" s="372"/>
      <c r="S732" s="372"/>
      <c r="T732" s="372"/>
      <c r="U732" s="372"/>
      <c r="V732" s="372"/>
      <c r="W732" s="372"/>
      <c r="X732" s="372"/>
      <c r="Y732" s="372"/>
    </row>
    <row r="733" spans="2:27" ht="12.75">
      <c r="C733"/>
      <c r="D733"/>
      <c r="E733"/>
      <c r="F733"/>
      <c r="G733"/>
      <c r="H733"/>
      <c r="I733" s="71"/>
      <c r="J733" s="71"/>
      <c r="K733" s="71"/>
      <c r="L733" s="71"/>
      <c r="M733" s="71"/>
      <c r="N733" s="372"/>
      <c r="O733" s="372"/>
      <c r="P733" s="372"/>
      <c r="Q733" s="372"/>
      <c r="R733" s="372"/>
      <c r="S733" s="372"/>
      <c r="T733" s="372"/>
      <c r="U733" s="372"/>
      <c r="V733" s="372"/>
      <c r="W733" s="372"/>
      <c r="X733" s="372"/>
      <c r="Y733" s="372"/>
    </row>
    <row r="734" spans="2:27" ht="12.75">
      <c r="C734" s="216" t="s">
        <v>211</v>
      </c>
      <c r="D734"/>
      <c r="E734"/>
      <c r="F734"/>
      <c r="G734"/>
      <c r="H734"/>
      <c r="I734"/>
      <c r="J734"/>
      <c r="K734"/>
      <c r="L734" s="363"/>
      <c r="M734" s="363"/>
      <c r="N734" s="416" t="s">
        <v>315</v>
      </c>
      <c r="O734" s="416"/>
      <c r="P734" s="416"/>
      <c r="Q734" s="416"/>
      <c r="R734" s="416" t="s">
        <v>316</v>
      </c>
      <c r="S734" s="416"/>
      <c r="T734" s="416"/>
      <c r="U734" s="416"/>
      <c r="V734" s="416" t="s">
        <v>317</v>
      </c>
      <c r="W734" s="416"/>
      <c r="X734" s="416"/>
      <c r="Y734" s="416"/>
      <c r="Z734" s="375"/>
      <c r="AA734" s="71"/>
    </row>
    <row r="735" spans="2:27" ht="12.75">
      <c r="C735" s="163"/>
      <c r="D735" s="417" t="s">
        <v>123</v>
      </c>
      <c r="E735" s="417"/>
      <c r="F735" s="417"/>
      <c r="G735" s="417" t="s">
        <v>164</v>
      </c>
      <c r="H735" s="417"/>
      <c r="I735" s="417"/>
      <c r="J735"/>
      <c r="K735"/>
      <c r="L735" s="364"/>
      <c r="M735" s="364"/>
      <c r="N735" s="374" t="s">
        <v>23</v>
      </c>
      <c r="O735" s="374" t="s">
        <v>158</v>
      </c>
      <c r="P735" s="374" t="s">
        <v>159</v>
      </c>
      <c r="Q735" s="374" t="s">
        <v>312</v>
      </c>
      <c r="R735" s="374" t="s">
        <v>23</v>
      </c>
      <c r="S735" s="374" t="s">
        <v>158</v>
      </c>
      <c r="T735" s="374" t="s">
        <v>159</v>
      </c>
      <c r="U735" s="374" t="s">
        <v>312</v>
      </c>
      <c r="V735" s="374" t="s">
        <v>23</v>
      </c>
      <c r="W735" s="374" t="s">
        <v>158</v>
      </c>
      <c r="X735" s="374" t="s">
        <v>159</v>
      </c>
      <c r="Y735" s="374" t="s">
        <v>312</v>
      </c>
      <c r="Z735" s="376"/>
      <c r="AA735" s="71"/>
    </row>
    <row r="736" spans="2:27" ht="12.75">
      <c r="C736" s="167" t="s">
        <v>123</v>
      </c>
      <c r="D736" s="168" t="s">
        <v>157</v>
      </c>
      <c r="E736" s="168" t="s">
        <v>158</v>
      </c>
      <c r="F736" s="168" t="s">
        <v>159</v>
      </c>
      <c r="G736" s="168" t="s">
        <v>157</v>
      </c>
      <c r="H736" s="168" t="s">
        <v>158</v>
      </c>
      <c r="I736" s="168" t="s">
        <v>159</v>
      </c>
      <c r="J736"/>
      <c r="K736"/>
      <c r="L736" s="364"/>
      <c r="M736" s="364"/>
      <c r="N736" s="374"/>
      <c r="O736" s="374"/>
      <c r="P736" s="374"/>
      <c r="Q736" s="374"/>
      <c r="R736" s="374"/>
      <c r="S736" s="374"/>
      <c r="T736" s="374"/>
      <c r="U736" s="374"/>
      <c r="V736" s="374"/>
      <c r="W736" s="374"/>
      <c r="X736" s="374"/>
      <c r="Y736" s="374"/>
      <c r="Z736" s="376"/>
      <c r="AA736" s="71"/>
    </row>
    <row r="737" spans="3:27" ht="12.75">
      <c r="C737" s="153">
        <v>41275</v>
      </c>
      <c r="D737" s="160">
        <v>-1.4202542355809</v>
      </c>
      <c r="E737" s="160">
        <v>-2.0557036000535103</v>
      </c>
      <c r="F737" s="160">
        <v>-1.2514143690221902</v>
      </c>
      <c r="G737" s="160">
        <v>-2.0978946014321798</v>
      </c>
      <c r="H737" s="160">
        <v>-3.8249154331402302</v>
      </c>
      <c r="I737" s="160">
        <v>-0.256102082306298</v>
      </c>
      <c r="J737"/>
      <c r="K737" s="160">
        <v>100</v>
      </c>
      <c r="L737" s="364" t="s">
        <v>313</v>
      </c>
      <c r="M737" s="364"/>
      <c r="N737" s="374">
        <v>99.999999999999972</v>
      </c>
      <c r="O737" s="374">
        <v>64.705125296343198</v>
      </c>
      <c r="P737" s="374">
        <v>26.409066109257701</v>
      </c>
      <c r="Q737" s="374">
        <v>8.8858085943990712</v>
      </c>
      <c r="R737" s="374"/>
      <c r="S737" s="374"/>
      <c r="T737" s="374"/>
      <c r="U737" s="374"/>
      <c r="V737" s="374"/>
      <c r="W737" s="374"/>
      <c r="X737" s="374"/>
      <c r="Y737" s="374"/>
      <c r="Z737" s="376"/>
      <c r="AA737" s="71"/>
    </row>
    <row r="738" spans="3:27" ht="12.75">
      <c r="C738" s="153">
        <v>41306</v>
      </c>
      <c r="D738" s="160">
        <v>-1.7947263691157098</v>
      </c>
      <c r="E738" s="160">
        <v>-1.4858432700328701</v>
      </c>
      <c r="F738" s="160">
        <v>-2.72440546940074</v>
      </c>
      <c r="G738" s="160">
        <v>-2.1338639234497201</v>
      </c>
      <c r="H738" s="160">
        <v>-3.6392062036187798</v>
      </c>
      <c r="I738" s="160">
        <v>-0.677095702699271</v>
      </c>
      <c r="J738"/>
      <c r="K738"/>
      <c r="L738" s="364"/>
      <c r="M738" s="364"/>
      <c r="N738" s="374"/>
      <c r="O738" s="374"/>
      <c r="P738" s="374"/>
      <c r="Q738" s="374"/>
      <c r="R738" s="374"/>
      <c r="S738" s="374"/>
      <c r="T738" s="374"/>
      <c r="U738" s="374"/>
      <c r="V738" s="374"/>
      <c r="W738" s="374"/>
      <c r="X738" s="374"/>
      <c r="Y738" s="374"/>
      <c r="Z738" s="376"/>
      <c r="AA738" s="71"/>
    </row>
    <row r="739" spans="3:27" ht="12.75">
      <c r="C739" s="153">
        <v>41334</v>
      </c>
      <c r="D739" s="160">
        <v>-3.7175185779794497</v>
      </c>
      <c r="E739" s="160">
        <v>-3.1913852178169404</v>
      </c>
      <c r="F739" s="160">
        <v>-2.6098481958959403</v>
      </c>
      <c r="G739" s="160">
        <v>-2.2323633941389898</v>
      </c>
      <c r="H739" s="160">
        <v>-3.3884607226782402</v>
      </c>
      <c r="I739" s="160">
        <v>-1.13185378484147</v>
      </c>
      <c r="J739"/>
      <c r="K739"/>
      <c r="L739" s="365">
        <v>2016</v>
      </c>
      <c r="M739" s="379">
        <v>2017</v>
      </c>
      <c r="N739" s="377">
        <v>2.8645570011882393</v>
      </c>
      <c r="O739" s="377">
        <v>3.1713698473072593</v>
      </c>
      <c r="P739" s="377">
        <v>1.3508676782644669</v>
      </c>
      <c r="Q739" s="377">
        <v>4.6106457737588924</v>
      </c>
      <c r="R739" s="377">
        <v>3.168584866216162</v>
      </c>
      <c r="S739" s="377">
        <v>3.4621608754652033</v>
      </c>
      <c r="T739" s="377">
        <v>1.7366018005084971</v>
      </c>
      <c r="U739" s="377">
        <v>4.7965318576973948</v>
      </c>
      <c r="V739" s="377">
        <v>2.6925971184853958</v>
      </c>
      <c r="W739" s="377">
        <v>3.2543126995013161</v>
      </c>
      <c r="X739" s="377">
        <v>0.78041832733435346</v>
      </c>
      <c r="Y739" s="377">
        <v>3.3142433611189626</v>
      </c>
      <c r="Z739" s="376"/>
      <c r="AA739" s="71"/>
    </row>
    <row r="740" spans="3:27" ht="12.75">
      <c r="C740" s="153">
        <v>41365</v>
      </c>
      <c r="D740" s="160">
        <v>0.82603031738512889</v>
      </c>
      <c r="E740" s="160">
        <v>2.4052176893378201</v>
      </c>
      <c r="F740" s="160">
        <v>1.01240665492578</v>
      </c>
      <c r="G740" s="160">
        <v>-2.05109215127333</v>
      </c>
      <c r="H740" s="160">
        <v>-2.85034770186983</v>
      </c>
      <c r="I740" s="160">
        <v>-1.1624815816817</v>
      </c>
      <c r="J740"/>
      <c r="K740"/>
      <c r="L740" s="365">
        <v>2017</v>
      </c>
      <c r="M740" s="379">
        <v>2018</v>
      </c>
      <c r="N740" s="377">
        <v>-0.67168875551001372</v>
      </c>
      <c r="O740" s="377">
        <v>-0.96854365880026938</v>
      </c>
      <c r="P740" s="377">
        <v>8.1122167706237924E-2</v>
      </c>
      <c r="Q740" s="377">
        <v>-0.49989511763268712</v>
      </c>
      <c r="R740" s="377">
        <v>-0.69678634289193075</v>
      </c>
      <c r="S740" s="377">
        <v>-0.98867310513096607</v>
      </c>
      <c r="T740" s="377">
        <v>2.8310665821473791E-2</v>
      </c>
      <c r="U740" s="377">
        <v>-0.49117813059565973</v>
      </c>
      <c r="V740" s="377">
        <v>-0.16059658161415857</v>
      </c>
      <c r="W740" s="377">
        <v>-0.76491531234935684</v>
      </c>
      <c r="X740" s="377">
        <v>1.0193829413599476</v>
      </c>
      <c r="Y740" s="377">
        <v>1.5261315689545141</v>
      </c>
      <c r="Z740" s="376"/>
      <c r="AA740" s="71"/>
    </row>
    <row r="741" spans="3:27" ht="12.75">
      <c r="C741" s="153">
        <v>41395</v>
      </c>
      <c r="D741" s="160">
        <v>0.60522237262865097</v>
      </c>
      <c r="E741" s="160">
        <v>0.25239777889954101</v>
      </c>
      <c r="F741" s="160">
        <v>3.53323757082436</v>
      </c>
      <c r="G741" s="160">
        <v>-1.8607101377136299</v>
      </c>
      <c r="H741" s="160">
        <v>-2.5530310124804103</v>
      </c>
      <c r="I741" s="160">
        <v>-0.81286373279873003</v>
      </c>
      <c r="J741"/>
      <c r="K741"/>
      <c r="L741" s="365">
        <v>2018</v>
      </c>
      <c r="M741" s="379">
        <v>2019</v>
      </c>
      <c r="N741" s="377">
        <v>-1.8771096504290208</v>
      </c>
      <c r="O741" s="377">
        <v>-3.3574856315432777</v>
      </c>
      <c r="P741" s="377">
        <v>0.19598844281767391</v>
      </c>
      <c r="Q741" s="377">
        <v>3.0877200729247933</v>
      </c>
      <c r="R741" s="377">
        <v>-1.9603866635504397</v>
      </c>
      <c r="S741" s="377">
        <v>-3.436122345327286</v>
      </c>
      <c r="T741" s="377">
        <v>7.5894365655693186E-2</v>
      </c>
      <c r="U741" s="377">
        <v>3.0682487417546422</v>
      </c>
      <c r="V741" s="377">
        <v>-2.302058620490588</v>
      </c>
      <c r="W741" s="377">
        <v>-3.6602341596675303</v>
      </c>
      <c r="X741" s="377">
        <v>-3.9417081249504271E-2</v>
      </c>
      <c r="Y741" s="377">
        <v>2.2682679960364771</v>
      </c>
      <c r="Z741" s="376"/>
      <c r="AA741" s="71"/>
    </row>
    <row r="742" spans="3:27" ht="12.75">
      <c r="C742" s="153">
        <v>41426</v>
      </c>
      <c r="D742" s="160">
        <v>4.6294016252151696E-2</v>
      </c>
      <c r="E742" s="160">
        <v>0.97864948391137507</v>
      </c>
      <c r="F742" s="160">
        <v>-0.81937328497687589</v>
      </c>
      <c r="G742" s="160">
        <v>-1.6431087621104801</v>
      </c>
      <c r="H742" s="160">
        <v>-2.02766265795429</v>
      </c>
      <c r="I742" s="160">
        <v>-0.96501037209906193</v>
      </c>
      <c r="J742"/>
      <c r="K742"/>
      <c r="L742" s="365">
        <v>2019</v>
      </c>
      <c r="M742" s="379">
        <v>2020</v>
      </c>
      <c r="N742" s="377">
        <v>-7.2941439350781234</v>
      </c>
      <c r="O742" s="377">
        <v>-6.6001704984716802</v>
      </c>
      <c r="P742" s="377">
        <v>-10.385679771911038</v>
      </c>
      <c r="Q742" s="377">
        <v>-4.2315991100901673</v>
      </c>
      <c r="R742" s="377">
        <v>-7.5528212655065712</v>
      </c>
      <c r="S742" s="377">
        <v>-6.8852281764071321</v>
      </c>
      <c r="T742" s="377">
        <v>-10.638875166588878</v>
      </c>
      <c r="U742" s="377">
        <v>-4.3328375307156497</v>
      </c>
      <c r="V742" s="377">
        <v>-7.2917263665572047</v>
      </c>
      <c r="W742" s="377">
        <v>-6.8125224167249421</v>
      </c>
      <c r="X742" s="377">
        <v>-9.8206626079711867</v>
      </c>
      <c r="Y742" s="377">
        <v>-4.466624801700581</v>
      </c>
      <c r="Z742" s="376"/>
      <c r="AA742" s="71"/>
    </row>
    <row r="743" spans="3:27" ht="12.75">
      <c r="C743" s="153">
        <v>41456</v>
      </c>
      <c r="D743" s="160">
        <v>-1.54674396935501</v>
      </c>
      <c r="E743" s="160">
        <v>-1.7330331850543501</v>
      </c>
      <c r="F743" s="160">
        <v>0.44991828617560398</v>
      </c>
      <c r="G743" s="160">
        <v>-1.5338407522445099</v>
      </c>
      <c r="H743" s="160">
        <v>-1.78696613918665</v>
      </c>
      <c r="I743" s="160">
        <v>-0.83026189425596808</v>
      </c>
      <c r="J743"/>
      <c r="K743"/>
      <c r="L743" s="134"/>
      <c r="M743" s="134"/>
      <c r="N743" s="378"/>
      <c r="O743" s="378"/>
      <c r="P743" s="378"/>
      <c r="Q743" s="372"/>
      <c r="R743" s="372"/>
      <c r="S743" s="372"/>
      <c r="T743" s="372"/>
      <c r="U743" s="372"/>
      <c r="V743" s="372"/>
      <c r="W743" s="372"/>
      <c r="X743" s="372"/>
      <c r="Y743" s="372"/>
      <c r="Z743" s="372"/>
    </row>
    <row r="744" spans="3:27" ht="12.75">
      <c r="C744" s="153">
        <v>41487</v>
      </c>
      <c r="D744" s="160">
        <v>1.9090593543908301</v>
      </c>
      <c r="E744" s="160">
        <v>2.5009695958254499</v>
      </c>
      <c r="F744" s="160">
        <v>1.16988595716029</v>
      </c>
      <c r="G744" s="160">
        <v>-1.1244395977220401</v>
      </c>
      <c r="H744" s="160">
        <v>-1.24573802869578</v>
      </c>
      <c r="I744" s="160">
        <v>-0.50182452077871498</v>
      </c>
      <c r="J744"/>
      <c r="K744"/>
      <c r="L744" s="134">
        <v>100</v>
      </c>
      <c r="M744" s="134"/>
      <c r="N744" s="378"/>
      <c r="O744" s="378"/>
      <c r="P744" s="378"/>
      <c r="Q744" s="372"/>
      <c r="R744" s="372"/>
      <c r="S744" s="372"/>
      <c r="T744" s="372"/>
      <c r="U744" s="372"/>
      <c r="V744" s="372"/>
      <c r="W744" s="372"/>
      <c r="X744" s="372"/>
      <c r="Y744" s="372"/>
      <c r="Z744" s="372"/>
    </row>
    <row r="745" spans="3:27" ht="12.75">
      <c r="C745" s="153">
        <v>41518</v>
      </c>
      <c r="D745" s="160">
        <v>1.0586327320485101</v>
      </c>
      <c r="E745" s="160">
        <v>1.7243646146222098</v>
      </c>
      <c r="F745" s="160">
        <v>1.6191741719572801</v>
      </c>
      <c r="G745" s="160">
        <v>-0.87955996056250396</v>
      </c>
      <c r="H745" s="160">
        <v>-0.79867826241870588</v>
      </c>
      <c r="I745" s="160">
        <v>-0.29479059534194302</v>
      </c>
      <c r="J745"/>
      <c r="K745"/>
      <c r="L745" s="134"/>
      <c r="M745" s="134"/>
      <c r="N745" s="378"/>
      <c r="O745" s="378"/>
      <c r="P745" s="378"/>
      <c r="Q745" s="372"/>
      <c r="R745" s="372"/>
      <c r="S745" s="372"/>
      <c r="T745" s="372"/>
      <c r="U745" s="372"/>
      <c r="V745" s="372"/>
      <c r="W745" s="372"/>
      <c r="X745" s="372"/>
      <c r="Y745" s="372"/>
      <c r="Z745" s="372"/>
    </row>
    <row r="746" spans="3:27" ht="12.75">
      <c r="C746" s="153">
        <v>41548</v>
      </c>
      <c r="D746" s="160">
        <v>1.04615570502235</v>
      </c>
      <c r="E746" s="160">
        <v>0.91852216344773896</v>
      </c>
      <c r="F746" s="160">
        <v>1.7575102910693901</v>
      </c>
      <c r="G746" s="160">
        <v>-0.55997993300375104</v>
      </c>
      <c r="H746" s="160">
        <v>-0.36557335620924802</v>
      </c>
      <c r="I746" s="160">
        <v>-0.20070604940067802</v>
      </c>
      <c r="J746"/>
      <c r="K746"/>
      <c r="L746" s="134"/>
      <c r="M746" s="134"/>
      <c r="N746" s="378"/>
      <c r="O746" s="378"/>
      <c r="P746" s="378"/>
      <c r="Q746" s="372"/>
      <c r="R746" s="372"/>
      <c r="S746" s="372"/>
      <c r="T746" s="372"/>
      <c r="U746" s="372"/>
      <c r="V746" s="372"/>
      <c r="W746" s="372"/>
      <c r="X746" s="372"/>
      <c r="Y746" s="372"/>
      <c r="Z746" s="372"/>
    </row>
    <row r="747" spans="3:27" ht="12.75">
      <c r="C747" s="153">
        <v>41579</v>
      </c>
      <c r="D747" s="160">
        <v>1.1331188417454299</v>
      </c>
      <c r="E747" s="160">
        <v>1.2865233092580501</v>
      </c>
      <c r="F747" s="160">
        <v>0.67495732748109505</v>
      </c>
      <c r="G747" s="160">
        <v>-0.254563521921647</v>
      </c>
      <c r="H747" s="160">
        <v>1.0945897960090701E-2</v>
      </c>
      <c r="I747" s="160">
        <v>1.1484497557301401E-2</v>
      </c>
      <c r="J747"/>
      <c r="K747"/>
      <c r="L747" s="321"/>
      <c r="M747" s="321"/>
      <c r="N747" s="378"/>
      <c r="O747" s="378"/>
      <c r="P747" s="378"/>
      <c r="Q747" s="372"/>
      <c r="R747" s="372"/>
      <c r="S747" s="372"/>
      <c r="T747" s="372"/>
      <c r="U747" s="372"/>
      <c r="V747" s="372"/>
      <c r="W747" s="372"/>
      <c r="X747" s="372"/>
      <c r="Y747" s="372"/>
      <c r="Z747" s="372"/>
    </row>
    <row r="748" spans="3:27" ht="12.75">
      <c r="C748" s="153">
        <v>41609</v>
      </c>
      <c r="D748" s="160">
        <v>1.0596374463613201</v>
      </c>
      <c r="E748" s="160">
        <v>0.97863129778024394</v>
      </c>
      <c r="F748" s="160">
        <v>1.4982017604864299</v>
      </c>
      <c r="G748" s="160">
        <v>-0.10381429187967799</v>
      </c>
      <c r="H748" s="160">
        <v>0.177886361499247</v>
      </c>
      <c r="I748" s="160">
        <v>0.32601705897523597</v>
      </c>
      <c r="J748"/>
      <c r="K748"/>
      <c r="L748" s="321"/>
      <c r="M748" s="321"/>
      <c r="N748" s="378"/>
      <c r="O748" s="378"/>
      <c r="P748" s="378"/>
      <c r="Q748" s="372"/>
      <c r="R748" s="372"/>
      <c r="S748" s="372"/>
      <c r="T748" s="372"/>
      <c r="U748" s="372"/>
      <c r="V748" s="372"/>
      <c r="W748" s="372"/>
      <c r="X748" s="372"/>
      <c r="Y748" s="372"/>
      <c r="Z748" s="372"/>
    </row>
    <row r="749" spans="3:27" ht="12.75">
      <c r="C749" s="153">
        <v>41640</v>
      </c>
      <c r="D749" s="160">
        <v>0.44856337107124605</v>
      </c>
      <c r="E749" s="160">
        <v>0.90130784179841794</v>
      </c>
      <c r="F749" s="160">
        <v>0.23014621629826901</v>
      </c>
      <c r="G749" s="160">
        <v>5.1800335396645601E-2</v>
      </c>
      <c r="H749" s="160">
        <v>0.42500274376515701</v>
      </c>
      <c r="I749" s="160">
        <v>0.45126958374384102</v>
      </c>
      <c r="J749"/>
      <c r="K749"/>
      <c r="L749" s="321"/>
      <c r="M749" s="321"/>
      <c r="N749" s="378"/>
      <c r="O749" s="378"/>
      <c r="P749" s="378"/>
      <c r="Q749" s="372"/>
      <c r="R749" s="372"/>
      <c r="S749" s="372"/>
      <c r="T749" s="372"/>
      <c r="U749" s="372"/>
      <c r="V749" s="372"/>
      <c r="W749" s="372"/>
      <c r="X749" s="372"/>
      <c r="Y749" s="372"/>
      <c r="Z749" s="372"/>
    </row>
    <row r="750" spans="3:27" ht="12.75">
      <c r="C750" s="153">
        <v>41671</v>
      </c>
      <c r="D750" s="160">
        <v>1.9244322631166901</v>
      </c>
      <c r="E750" s="160">
        <v>2.7256154053057902</v>
      </c>
      <c r="F750" s="160">
        <v>0.95249090804132697</v>
      </c>
      <c r="G750" s="160">
        <v>0.37523705398418999</v>
      </c>
      <c r="H750" s="160">
        <v>0.79331634441075494</v>
      </c>
      <c r="I750" s="160">
        <v>0.77178754183415699</v>
      </c>
      <c r="J750"/>
      <c r="K750"/>
      <c r="L750" s="321"/>
      <c r="M750" s="321"/>
      <c r="N750" s="378"/>
      <c r="O750" s="378"/>
      <c r="P750" s="378"/>
      <c r="Q750" s="372"/>
      <c r="R750" s="372"/>
      <c r="S750" s="372"/>
      <c r="T750" s="372"/>
      <c r="U750" s="372"/>
      <c r="V750" s="372"/>
      <c r="W750" s="372"/>
      <c r="X750" s="372"/>
      <c r="Y750" s="372"/>
      <c r="Z750" s="372"/>
    </row>
    <row r="751" spans="3:27" ht="12.75">
      <c r="C751" s="153">
        <v>41699</v>
      </c>
      <c r="D751" s="160">
        <v>4.1835573217245408</v>
      </c>
      <c r="E751" s="160">
        <v>4.3310749317423403</v>
      </c>
      <c r="F751" s="160">
        <v>2.3948695354188101</v>
      </c>
      <c r="G751" s="160">
        <v>1.0583851099899699</v>
      </c>
      <c r="H751" s="160">
        <v>1.45011042220766</v>
      </c>
      <c r="I751" s="160">
        <v>1.1988963063029001</v>
      </c>
      <c r="J751"/>
      <c r="K751"/>
      <c r="L751" s="321"/>
      <c r="M751" s="321"/>
      <c r="N751" s="378"/>
      <c r="O751" s="378"/>
      <c r="P751" s="378"/>
      <c r="Q751" s="372"/>
      <c r="R751" s="372"/>
      <c r="S751" s="372"/>
      <c r="T751" s="372"/>
      <c r="U751" s="372"/>
      <c r="V751" s="372"/>
      <c r="W751" s="372"/>
      <c r="X751" s="372"/>
      <c r="Y751" s="372"/>
      <c r="Z751" s="372"/>
    </row>
    <row r="752" spans="3:27" ht="12.75">
      <c r="C752" s="153">
        <v>41730</v>
      </c>
      <c r="D752" s="160">
        <v>-7.8304703176330197E-3</v>
      </c>
      <c r="E752" s="160">
        <v>-0.53648596769271795</v>
      </c>
      <c r="F752" s="160">
        <v>0.34674874352280605</v>
      </c>
      <c r="G752" s="160">
        <v>0.98616827109308003</v>
      </c>
      <c r="H752" s="160">
        <v>1.1932998551240401</v>
      </c>
      <c r="I752" s="160">
        <v>1.14269735617472</v>
      </c>
      <c r="J752"/>
      <c r="K752"/>
      <c r="L752" s="321"/>
      <c r="M752" s="321"/>
      <c r="N752" s="378"/>
      <c r="O752" s="378"/>
      <c r="P752" s="378"/>
      <c r="Q752" s="372"/>
      <c r="R752" s="372"/>
      <c r="S752" s="372"/>
      <c r="T752" s="372"/>
      <c r="U752" s="372"/>
      <c r="V752" s="372"/>
      <c r="W752" s="372"/>
      <c r="X752" s="372"/>
      <c r="Y752" s="372"/>
      <c r="Z752" s="372"/>
    </row>
    <row r="753" spans="3:26" ht="12.75">
      <c r="C753" s="153">
        <v>41760</v>
      </c>
      <c r="D753" s="160">
        <v>2.0689722414515996</v>
      </c>
      <c r="E753" s="160">
        <v>1.7929427561558402</v>
      </c>
      <c r="F753" s="160">
        <v>1.16196165333846</v>
      </c>
      <c r="G753" s="160">
        <v>1.11287597075498</v>
      </c>
      <c r="H753" s="160">
        <v>1.3281837102912899</v>
      </c>
      <c r="I753" s="160">
        <v>0.94838617362687005</v>
      </c>
      <c r="J753"/>
      <c r="K753"/>
      <c r="L753" s="321"/>
      <c r="M753" s="321"/>
      <c r="N753" s="378"/>
      <c r="O753" s="378"/>
      <c r="P753" s="378"/>
      <c r="Q753" s="372"/>
      <c r="R753" s="372"/>
      <c r="S753" s="372"/>
      <c r="T753" s="372"/>
      <c r="U753" s="372"/>
      <c r="V753" s="372"/>
      <c r="W753" s="372"/>
      <c r="X753" s="372"/>
      <c r="Y753" s="372"/>
      <c r="Z753" s="372"/>
    </row>
    <row r="754" spans="3:26" ht="12.75">
      <c r="C754" s="153">
        <v>41791</v>
      </c>
      <c r="D754" s="160">
        <v>1.6412003307998297</v>
      </c>
      <c r="E754" s="160">
        <v>2.33839752757968</v>
      </c>
      <c r="F754" s="160">
        <v>-0.71779592152614291</v>
      </c>
      <c r="G754" s="160">
        <v>1.2497696569282899</v>
      </c>
      <c r="H754" s="160">
        <v>1.4454954779607299</v>
      </c>
      <c r="I754" s="160">
        <v>0.9582128851036259</v>
      </c>
      <c r="J754"/>
      <c r="K754"/>
      <c r="L754"/>
      <c r="M754"/>
      <c r="N754" s="378"/>
      <c r="O754" s="378"/>
      <c r="P754" s="378"/>
      <c r="Q754" s="372"/>
      <c r="R754" s="372"/>
      <c r="S754" s="372"/>
      <c r="T754" s="372"/>
      <c r="U754" s="372"/>
      <c r="V754" s="372"/>
      <c r="W754" s="372"/>
      <c r="X754" s="372"/>
      <c r="Y754" s="372"/>
      <c r="Z754" s="372"/>
    </row>
    <row r="755" spans="3:26" ht="12.75">
      <c r="C755" s="153">
        <v>41821</v>
      </c>
      <c r="D755" s="160">
        <v>3.3534533524017798</v>
      </c>
      <c r="E755" s="160">
        <v>5.2272179231426898</v>
      </c>
      <c r="F755" s="160">
        <v>-9.6049239936880901E-2</v>
      </c>
      <c r="G755" s="160">
        <v>1.6477024588582099</v>
      </c>
      <c r="H755" s="160">
        <v>2.00000693003093</v>
      </c>
      <c r="I755" s="160">
        <v>0.91246069941142094</v>
      </c>
      <c r="J755"/>
      <c r="K755"/>
      <c r="L755"/>
      <c r="M755"/>
      <c r="N755" s="378"/>
      <c r="O755" s="378"/>
      <c r="P755" s="378"/>
      <c r="Q755" s="372"/>
      <c r="R755" s="372"/>
      <c r="S755" s="372"/>
      <c r="T755" s="372"/>
      <c r="U755" s="372"/>
      <c r="V755" s="372"/>
      <c r="W755" s="372"/>
      <c r="X755" s="372"/>
      <c r="Y755" s="372"/>
      <c r="Z755" s="372"/>
    </row>
    <row r="756" spans="3:26" ht="12.75">
      <c r="C756" s="153">
        <v>41852</v>
      </c>
      <c r="D756" s="160">
        <v>0.20765579678297502</v>
      </c>
      <c r="E756" s="160">
        <v>-6.1915954824287196E-2</v>
      </c>
      <c r="F756" s="160">
        <v>2.0038683914978499</v>
      </c>
      <c r="G756" s="160">
        <v>1.51720419293306</v>
      </c>
      <c r="H756" s="160">
        <v>1.8076581203676101</v>
      </c>
      <c r="I756" s="160">
        <v>0.97823066991353813</v>
      </c>
      <c r="J756"/>
      <c r="K756"/>
      <c r="L756"/>
      <c r="M756"/>
      <c r="N756" s="378"/>
      <c r="O756" s="378"/>
      <c r="P756" s="378"/>
      <c r="Q756" s="372"/>
      <c r="R756" s="372"/>
      <c r="S756" s="372"/>
      <c r="T756" s="372"/>
      <c r="U756" s="372"/>
      <c r="V756" s="372"/>
      <c r="W756" s="372"/>
      <c r="X756" s="372"/>
      <c r="Y756" s="372"/>
      <c r="Z756" s="372"/>
    </row>
    <row r="757" spans="3:26" ht="12.75">
      <c r="C757" s="153">
        <v>41883</v>
      </c>
      <c r="D757" s="160">
        <v>1.24051156333993</v>
      </c>
      <c r="E757" s="160">
        <v>1.44160983078484</v>
      </c>
      <c r="F757" s="160">
        <v>2.2297559085625798</v>
      </c>
      <c r="G757" s="160">
        <v>1.53239105525407</v>
      </c>
      <c r="H757" s="160">
        <v>1.7829807404235301</v>
      </c>
      <c r="I757" s="160">
        <v>1.0305332609751301</v>
      </c>
      <c r="J757"/>
      <c r="K757"/>
      <c r="L757"/>
      <c r="M757"/>
      <c r="N757" s="378"/>
      <c r="O757" s="378"/>
      <c r="P757" s="378"/>
      <c r="Q757" s="372"/>
      <c r="R757" s="372"/>
      <c r="S757" s="372"/>
      <c r="T757" s="372"/>
      <c r="U757" s="372"/>
      <c r="V757" s="372"/>
      <c r="W757" s="372"/>
      <c r="X757" s="372"/>
      <c r="Y757" s="372"/>
      <c r="Z757" s="372"/>
    </row>
    <row r="758" spans="3:26" ht="12.75">
      <c r="C758" s="153">
        <v>41913</v>
      </c>
      <c r="D758" s="160">
        <v>1.1369637785860098</v>
      </c>
      <c r="E758" s="160">
        <v>2.3983178253626498</v>
      </c>
      <c r="F758" s="160">
        <v>-2.0054511547841001</v>
      </c>
      <c r="G758" s="160">
        <v>1.53965302548147</v>
      </c>
      <c r="H758" s="160">
        <v>1.9079909414428899</v>
      </c>
      <c r="I758" s="160">
        <v>0.71097327147933198</v>
      </c>
      <c r="J758"/>
      <c r="K758"/>
      <c r="L758"/>
      <c r="M758"/>
      <c r="N758" s="378"/>
      <c r="O758" s="378"/>
      <c r="P758" s="378"/>
      <c r="Q758" s="372"/>
      <c r="R758" s="372"/>
      <c r="S758" s="372"/>
      <c r="T758" s="372"/>
      <c r="U758" s="372"/>
      <c r="V758" s="372"/>
      <c r="W758" s="372"/>
      <c r="X758" s="372"/>
      <c r="Y758" s="372"/>
      <c r="Z758" s="372"/>
    </row>
    <row r="759" spans="3:26" ht="12.75">
      <c r="C759" s="153">
        <v>41944</v>
      </c>
      <c r="D759" s="160">
        <v>2.5013172676389499</v>
      </c>
      <c r="E759" s="160">
        <v>2.8097968113769403</v>
      </c>
      <c r="F759" s="160">
        <v>2.5092765726576101</v>
      </c>
      <c r="G759" s="160">
        <v>1.6552615808890201</v>
      </c>
      <c r="H759" s="160">
        <v>2.0369206957382002</v>
      </c>
      <c r="I759" s="160">
        <v>0.86514757513540508</v>
      </c>
      <c r="J759"/>
      <c r="K759"/>
      <c r="L759"/>
      <c r="M759"/>
      <c r="N759" s="378"/>
      <c r="O759" s="378"/>
      <c r="P759" s="378"/>
      <c r="Q759" s="372"/>
      <c r="R759" s="372"/>
      <c r="S759" s="372"/>
      <c r="T759" s="372"/>
      <c r="U759" s="372"/>
      <c r="V759" s="372"/>
      <c r="W759" s="372"/>
      <c r="X759" s="372"/>
      <c r="Y759" s="372"/>
      <c r="Z759" s="372"/>
    </row>
    <row r="760" spans="3:26" ht="12.75">
      <c r="C760" s="153">
        <v>41974</v>
      </c>
      <c r="D760" s="160">
        <v>1.7266031195840599</v>
      </c>
      <c r="E760" s="160">
        <v>3.0533828928465501</v>
      </c>
      <c r="F760" s="160">
        <v>0.62743485836219992</v>
      </c>
      <c r="G760" s="160">
        <v>1.7066312286987</v>
      </c>
      <c r="H760" s="160">
        <v>2.1928491279497897</v>
      </c>
      <c r="I760" s="160">
        <v>0.7935636424863951</v>
      </c>
      <c r="J760"/>
      <c r="K760"/>
      <c r="L760"/>
      <c r="M760"/>
      <c r="N760" s="378"/>
      <c r="O760" s="378"/>
      <c r="P760" s="378"/>
      <c r="Q760" s="372"/>
      <c r="R760" s="372"/>
      <c r="S760" s="372"/>
      <c r="T760" s="372"/>
      <c r="U760" s="372"/>
      <c r="V760" s="372"/>
      <c r="W760" s="372"/>
      <c r="X760" s="372"/>
      <c r="Y760" s="372"/>
      <c r="Z760" s="372"/>
    </row>
    <row r="761" spans="3:26" ht="12.75">
      <c r="C761" s="153">
        <v>42005</v>
      </c>
      <c r="D761" s="160">
        <v>2.5247439144720101</v>
      </c>
      <c r="E761" s="160">
        <v>2.9598242636877599</v>
      </c>
      <c r="F761" s="160">
        <v>2.5726960056280901</v>
      </c>
      <c r="G761" s="160">
        <v>1.8779896048881</v>
      </c>
      <c r="H761" s="160">
        <v>2.3620434614620001</v>
      </c>
      <c r="I761" s="160">
        <v>0.98843062850004804</v>
      </c>
      <c r="J761"/>
      <c r="K761"/>
      <c r="L761"/>
      <c r="M761"/>
      <c r="N761" s="378"/>
      <c r="O761" s="378"/>
      <c r="P761" s="378"/>
      <c r="Q761" s="372"/>
      <c r="R761" s="372"/>
      <c r="S761" s="372"/>
      <c r="T761" s="372"/>
      <c r="U761" s="372"/>
      <c r="V761" s="372"/>
      <c r="W761" s="372"/>
      <c r="X761" s="372"/>
      <c r="Y761" s="372"/>
      <c r="Z761" s="372"/>
    </row>
    <row r="762" spans="3:26" ht="12.75">
      <c r="C762" s="153">
        <v>42036</v>
      </c>
      <c r="D762" s="160">
        <v>1.2321610356683299</v>
      </c>
      <c r="E762" s="160">
        <v>1.05317260975397</v>
      </c>
      <c r="F762" s="160">
        <v>2.1652942970417901</v>
      </c>
      <c r="G762" s="160">
        <v>1.8174834766589099</v>
      </c>
      <c r="H762" s="160">
        <v>2.2148429418031901</v>
      </c>
      <c r="I762" s="160">
        <v>1.0918109304608501</v>
      </c>
      <c r="J762"/>
      <c r="K762"/>
      <c r="L762"/>
      <c r="M762"/>
      <c r="N762" s="378"/>
      <c r="O762" s="378"/>
      <c r="P762" s="378"/>
      <c r="Q762" s="372"/>
      <c r="R762" s="372"/>
      <c r="S762" s="372"/>
      <c r="T762" s="372"/>
      <c r="U762" s="372"/>
      <c r="V762" s="372"/>
      <c r="W762" s="372"/>
      <c r="X762" s="372"/>
      <c r="Y762" s="372"/>
      <c r="Z762" s="372"/>
    </row>
    <row r="763" spans="3:26" ht="12.75">
      <c r="C763" s="153">
        <v>42064</v>
      </c>
      <c r="D763" s="160">
        <v>1.45767844820977</v>
      </c>
      <c r="E763" s="160">
        <v>2.01409283436558</v>
      </c>
      <c r="F763" s="160">
        <v>1.25835476807451</v>
      </c>
      <c r="G763" s="160">
        <v>1.5875754383084999</v>
      </c>
      <c r="H763" s="160">
        <v>2.0181232497309898</v>
      </c>
      <c r="I763" s="160">
        <v>0.99800334451958206</v>
      </c>
      <c r="J763"/>
      <c r="K763"/>
      <c r="L763"/>
      <c r="M763"/>
      <c r="N763" s="378"/>
      <c r="O763" s="378"/>
      <c r="P763" s="378"/>
      <c r="Q763" s="372"/>
      <c r="R763" s="372"/>
      <c r="S763" s="372"/>
      <c r="T763" s="372"/>
      <c r="U763" s="372"/>
      <c r="V763" s="372"/>
      <c r="W763" s="372"/>
      <c r="X763" s="372"/>
      <c r="Y763" s="372"/>
      <c r="Z763" s="372"/>
    </row>
    <row r="764" spans="3:26" ht="12.75">
      <c r="C764" s="153">
        <v>42095</v>
      </c>
      <c r="D764" s="160">
        <v>3.1559266619027602</v>
      </c>
      <c r="E764" s="160">
        <v>2.7948773777241103</v>
      </c>
      <c r="F764" s="160">
        <v>3.3846482373039199</v>
      </c>
      <c r="G764" s="160">
        <v>1.8582696685298401</v>
      </c>
      <c r="H764" s="160">
        <v>2.3073677796880099</v>
      </c>
      <c r="I764" s="160">
        <v>1.25156273055851</v>
      </c>
      <c r="J764"/>
      <c r="K764"/>
      <c r="L764"/>
      <c r="M764"/>
      <c r="N764" s="378"/>
      <c r="O764" s="378"/>
      <c r="P764" s="378"/>
      <c r="Q764" s="372"/>
      <c r="R764" s="372"/>
      <c r="S764" s="372"/>
      <c r="T764" s="372"/>
      <c r="U764" s="372"/>
      <c r="V764" s="372"/>
      <c r="W764" s="372"/>
      <c r="X764" s="372"/>
      <c r="Y764" s="372"/>
      <c r="Z764" s="372"/>
    </row>
    <row r="765" spans="3:26" ht="12.75">
      <c r="C765" s="153">
        <v>42125</v>
      </c>
      <c r="D765" s="160">
        <v>1.0813392558628201</v>
      </c>
      <c r="E765" s="160">
        <v>2.3132431960582602</v>
      </c>
      <c r="F765" s="160">
        <v>-2.2391329193493101</v>
      </c>
      <c r="G765" s="160">
        <v>1.7722065049459401</v>
      </c>
      <c r="H765" s="160">
        <v>2.3524043961902898</v>
      </c>
      <c r="I765" s="160">
        <v>0.96223627598361894</v>
      </c>
      <c r="J765"/>
      <c r="K765"/>
      <c r="L765"/>
      <c r="M765"/>
      <c r="N765"/>
      <c r="O765"/>
      <c r="P765"/>
    </row>
    <row r="766" spans="3:26" ht="12.75">
      <c r="C766" s="153">
        <v>42156</v>
      </c>
      <c r="D766" s="160">
        <v>1.96049942366741</v>
      </c>
      <c r="E766" s="160">
        <v>2.19993940637797</v>
      </c>
      <c r="F766" s="160">
        <v>1.5560752216700899</v>
      </c>
      <c r="G766" s="160">
        <v>1.7995446663599899</v>
      </c>
      <c r="H766" s="160">
        <v>2.3402958092972397</v>
      </c>
      <c r="I766" s="160">
        <v>1.15237923885751</v>
      </c>
      <c r="J766"/>
      <c r="K766"/>
      <c r="L766"/>
      <c r="M766"/>
      <c r="N766"/>
      <c r="O766"/>
      <c r="P766"/>
    </row>
    <row r="767" spans="3:26" ht="12.75">
      <c r="C767" s="153">
        <v>42186</v>
      </c>
      <c r="D767" s="160">
        <v>2.3553950246731401</v>
      </c>
      <c r="E767" s="160">
        <v>1.1166317719237999</v>
      </c>
      <c r="F767" s="160">
        <v>5.0474331178323002</v>
      </c>
      <c r="G767" s="160">
        <v>1.7219931523274199</v>
      </c>
      <c r="H767" s="160">
        <v>2.0168426917053699</v>
      </c>
      <c r="I767" s="160">
        <v>1.5774236008896401</v>
      </c>
      <c r="J767"/>
      <c r="K767"/>
      <c r="L767"/>
      <c r="M767"/>
      <c r="N767"/>
      <c r="O767"/>
      <c r="P767"/>
    </row>
    <row r="768" spans="3:26" ht="12.75">
      <c r="C768" s="153">
        <v>42217</v>
      </c>
      <c r="D768" s="160">
        <v>4.0228057672276698</v>
      </c>
      <c r="E768" s="160">
        <v>3.7344683975631301</v>
      </c>
      <c r="F768" s="160">
        <v>3.1001824836121701</v>
      </c>
      <c r="G768" s="160">
        <v>2.0114370773430599</v>
      </c>
      <c r="H768" s="160">
        <v>2.2979710046456998</v>
      </c>
      <c r="I768" s="160">
        <v>1.6651142540610402</v>
      </c>
      <c r="J768"/>
      <c r="K768"/>
      <c r="L768"/>
      <c r="M768"/>
      <c r="N768"/>
      <c r="O768"/>
      <c r="P768"/>
    </row>
    <row r="769" spans="3:16" ht="12.75">
      <c r="C769" s="153">
        <v>42248</v>
      </c>
      <c r="D769" s="160">
        <v>1.5744279448804299</v>
      </c>
      <c r="E769" s="160">
        <v>1.2662694056766499</v>
      </c>
      <c r="F769" s="160">
        <v>0.20750033162152898</v>
      </c>
      <c r="G769" s="160">
        <v>2.0391852905880601</v>
      </c>
      <c r="H769" s="160">
        <v>2.2817419923995703</v>
      </c>
      <c r="I769" s="160">
        <v>1.49376460505666</v>
      </c>
      <c r="J769"/>
      <c r="K769"/>
      <c r="L769"/>
      <c r="M769"/>
      <c r="N769"/>
      <c r="O769"/>
      <c r="P769"/>
    </row>
    <row r="770" spans="3:16" ht="12.75">
      <c r="C770" s="153">
        <v>42278</v>
      </c>
      <c r="D770" s="160">
        <v>3.6001418775124296</v>
      </c>
      <c r="E770" s="160">
        <v>2.0643817270968601</v>
      </c>
      <c r="F770" s="160">
        <v>5.8388960455947103</v>
      </c>
      <c r="G770" s="160">
        <v>2.2460455540212401</v>
      </c>
      <c r="H770" s="160">
        <v>2.25347748681259</v>
      </c>
      <c r="I770" s="160">
        <v>2.1500652147880701</v>
      </c>
      <c r="J770"/>
      <c r="K770"/>
      <c r="L770"/>
      <c r="M770"/>
      <c r="N770"/>
      <c r="O770"/>
      <c r="P770"/>
    </row>
    <row r="771" spans="3:16" ht="12.75">
      <c r="C771" s="153">
        <v>42309</v>
      </c>
      <c r="D771" s="160">
        <v>1.5469966926277601</v>
      </c>
      <c r="E771" s="160">
        <v>1.08177339901478</v>
      </c>
      <c r="F771" s="160">
        <v>2.31837213038835</v>
      </c>
      <c r="G771" s="160">
        <v>2.1649982008095501</v>
      </c>
      <c r="H771" s="160">
        <v>2.1066456083748801</v>
      </c>
      <c r="I771" s="160">
        <v>2.13450722079667</v>
      </c>
      <c r="J771"/>
      <c r="K771"/>
      <c r="L771"/>
      <c r="M771"/>
      <c r="N771"/>
      <c r="O771"/>
      <c r="P771"/>
    </row>
    <row r="772" spans="3:16" ht="12.75">
      <c r="C772" s="153">
        <v>42339</v>
      </c>
      <c r="D772" s="160">
        <v>2.7301573780266999</v>
      </c>
      <c r="E772" s="160">
        <v>1.4239245884227401</v>
      </c>
      <c r="F772" s="160">
        <v>2.30927113021994</v>
      </c>
      <c r="G772" s="160">
        <v>2.2424591700533001</v>
      </c>
      <c r="H772" s="160">
        <v>1.9846750591770799</v>
      </c>
      <c r="I772" s="160">
        <v>2.2732573294371101</v>
      </c>
      <c r="J772"/>
      <c r="K772"/>
      <c r="L772"/>
      <c r="M772"/>
      <c r="N772"/>
      <c r="O772"/>
      <c r="P772"/>
    </row>
    <row r="773" spans="3:16" ht="12.75">
      <c r="C773" s="153">
        <v>42370</v>
      </c>
      <c r="D773" s="160">
        <v>-0.105170207066242</v>
      </c>
      <c r="E773" s="160">
        <v>-1.6825756350105199</v>
      </c>
      <c r="F773" s="160">
        <v>0.9125808510435599</v>
      </c>
      <c r="G773" s="160">
        <v>2.0240064651859901</v>
      </c>
      <c r="H773" s="160">
        <v>1.6010444408576199</v>
      </c>
      <c r="I773" s="160">
        <v>2.1335502262880701</v>
      </c>
      <c r="J773"/>
      <c r="K773"/>
      <c r="L773"/>
      <c r="M773"/>
      <c r="N773"/>
      <c r="O773"/>
      <c r="P773"/>
    </row>
    <row r="774" spans="3:16" ht="12.75">
      <c r="C774" s="153">
        <v>42401</v>
      </c>
      <c r="D774" s="160">
        <v>-0.13281598345492401</v>
      </c>
      <c r="E774" s="160">
        <v>-1.5978426724758501</v>
      </c>
      <c r="F774" s="160">
        <v>1.42630597014925</v>
      </c>
      <c r="G774" s="160">
        <v>1.9044010641731299</v>
      </c>
      <c r="H774" s="160">
        <v>1.3685283826437</v>
      </c>
      <c r="I774" s="160">
        <v>2.0699295527839601</v>
      </c>
      <c r="J774"/>
      <c r="K774"/>
      <c r="L774"/>
      <c r="M774"/>
      <c r="N774"/>
      <c r="O774"/>
      <c r="P774"/>
    </row>
    <row r="775" spans="3:16" ht="12.75">
      <c r="C775" s="153">
        <v>42430</v>
      </c>
      <c r="D775" s="160">
        <v>-1.61526472394086</v>
      </c>
      <c r="E775" s="160">
        <v>-3.5467596507396602</v>
      </c>
      <c r="F775" s="160">
        <v>0.70917967458945097</v>
      </c>
      <c r="G775" s="160">
        <v>1.6356438451480499</v>
      </c>
      <c r="H775" s="160">
        <v>0.87893015846398603</v>
      </c>
      <c r="I775" s="160">
        <v>2.0223741095001699</v>
      </c>
      <c r="J775"/>
      <c r="K775"/>
      <c r="L775"/>
      <c r="M775"/>
      <c r="N775"/>
      <c r="O775"/>
      <c r="P775"/>
    </row>
    <row r="776" spans="3:16" ht="12.75">
      <c r="C776" s="153">
        <v>42461</v>
      </c>
      <c r="D776" s="160">
        <v>1.7156792970269699</v>
      </c>
      <c r="E776" s="160">
        <v>0.69320085494771999</v>
      </c>
      <c r="F776" s="160">
        <v>3.17525889344763</v>
      </c>
      <c r="G776" s="160">
        <v>1.5148799294854001</v>
      </c>
      <c r="H776" s="160">
        <v>0.70086422355386502</v>
      </c>
      <c r="I776" s="160">
        <v>2.0083196207726099</v>
      </c>
      <c r="J776"/>
      <c r="K776"/>
      <c r="L776"/>
      <c r="M776"/>
      <c r="N776"/>
      <c r="O776"/>
      <c r="P776"/>
    </row>
    <row r="777" spans="3:16" ht="12.75">
      <c r="C777" s="153">
        <v>42491</v>
      </c>
      <c r="D777" s="160">
        <v>-0.10206299554891</v>
      </c>
      <c r="E777" s="160">
        <v>-1.39922454899656</v>
      </c>
      <c r="F777" s="160">
        <v>4.2116030980564201</v>
      </c>
      <c r="G777" s="160">
        <v>1.41160930360935</v>
      </c>
      <c r="H777" s="160">
        <v>0.37715719641475698</v>
      </c>
      <c r="I777" s="160">
        <v>2.54752491768981</v>
      </c>
      <c r="J777"/>
      <c r="K777"/>
      <c r="L777"/>
      <c r="M777"/>
      <c r="N777"/>
      <c r="O777"/>
      <c r="P777"/>
    </row>
    <row r="778" spans="3:16" ht="12.75">
      <c r="C778" s="153">
        <v>42522</v>
      </c>
      <c r="D778" s="160">
        <v>-0.146300219450339</v>
      </c>
      <c r="E778" s="160">
        <v>-1.27663236812914</v>
      </c>
      <c r="F778" s="160">
        <v>1.60227196407841</v>
      </c>
      <c r="G778" s="160">
        <v>1.2306476030829101</v>
      </c>
      <c r="H778" s="160">
        <v>7.7656312491658497E-2</v>
      </c>
      <c r="I778" s="160">
        <v>2.5501141333914599</v>
      </c>
      <c r="J778"/>
      <c r="K778"/>
      <c r="L778"/>
      <c r="M778"/>
      <c r="N778"/>
      <c r="O778"/>
      <c r="P778"/>
    </row>
    <row r="779" spans="3:16" ht="12.75">
      <c r="C779" s="153">
        <v>42552</v>
      </c>
      <c r="D779" s="160">
        <v>-4.5725646123252799E-2</v>
      </c>
      <c r="E779" s="160">
        <v>-0.37084728302858599</v>
      </c>
      <c r="F779" s="160">
        <v>-0.70602738190851499</v>
      </c>
      <c r="G779" s="160">
        <v>1.03505602563041</v>
      </c>
      <c r="H779" s="160">
        <v>-4.1623932762357999E-2</v>
      </c>
      <c r="I779" s="160">
        <v>2.0687877719138998</v>
      </c>
      <c r="J779"/>
      <c r="K779"/>
      <c r="L779"/>
      <c r="M779"/>
      <c r="N779"/>
      <c r="O779"/>
      <c r="P779"/>
    </row>
    <row r="780" spans="3:16" ht="12.75">
      <c r="C780" s="153">
        <v>42583</v>
      </c>
      <c r="D780" s="160">
        <v>0.32358707338154002</v>
      </c>
      <c r="E780" s="160">
        <v>-2.2119978764768801E-3</v>
      </c>
      <c r="F780" s="160">
        <v>-8.8992603725826999E-3</v>
      </c>
      <c r="G780" s="160">
        <v>0.75758441316791103</v>
      </c>
      <c r="H780" s="160">
        <v>-0.31191702359594203</v>
      </c>
      <c r="I780" s="160">
        <v>1.8210010929031299</v>
      </c>
      <c r="J780"/>
      <c r="K780"/>
      <c r="L780"/>
      <c r="M780"/>
      <c r="N780"/>
      <c r="O780"/>
      <c r="P780"/>
    </row>
    <row r="781" spans="3:16" ht="12.75">
      <c r="C781" s="153">
        <v>42614</v>
      </c>
      <c r="D781" s="160">
        <v>0.54858784107227698</v>
      </c>
      <c r="E781" s="160">
        <v>-0.41132747473965103</v>
      </c>
      <c r="F781" s="160">
        <v>0.906761471619977</v>
      </c>
      <c r="G781" s="160">
        <v>0.671333481667302</v>
      </c>
      <c r="H781" s="160">
        <v>-0.45398037285438997</v>
      </c>
      <c r="I781" s="160">
        <v>1.8795771767106599</v>
      </c>
      <c r="J781"/>
      <c r="K781"/>
      <c r="L781"/>
      <c r="M781"/>
      <c r="N781"/>
      <c r="O781"/>
      <c r="P781"/>
    </row>
    <row r="782" spans="3:16" ht="12.75">
      <c r="C782" s="153">
        <v>42644</v>
      </c>
      <c r="D782" s="160">
        <v>0.423204945316208</v>
      </c>
      <c r="E782" s="160">
        <v>-0.25562272806795</v>
      </c>
      <c r="F782" s="160">
        <v>1.3453080192898199</v>
      </c>
      <c r="G782" s="160">
        <v>0.40857619970502401</v>
      </c>
      <c r="H782" s="160">
        <v>-0.64726044409120198</v>
      </c>
      <c r="I782" s="160">
        <v>1.5123300084198801</v>
      </c>
      <c r="J782"/>
      <c r="K782"/>
      <c r="L782"/>
      <c r="M782"/>
      <c r="N782"/>
      <c r="O782"/>
      <c r="P782"/>
    </row>
    <row r="783" spans="3:16" ht="12.75">
      <c r="C783" s="153">
        <v>42675</v>
      </c>
      <c r="D783" s="160">
        <v>0.85101912166421989</v>
      </c>
      <c r="E783" s="160">
        <v>-7.6024873779218793E-2</v>
      </c>
      <c r="F783" s="160">
        <v>0.956031775355622</v>
      </c>
      <c r="G783" s="160">
        <v>0.35091421105168902</v>
      </c>
      <c r="H783" s="160">
        <v>-0.74394643982669295</v>
      </c>
      <c r="I783" s="160">
        <v>1.39729726738458</v>
      </c>
      <c r="J783"/>
      <c r="K783"/>
      <c r="L783"/>
      <c r="M783"/>
      <c r="N783"/>
      <c r="O783"/>
      <c r="P783"/>
    </row>
    <row r="784" spans="3:16" ht="12.75">
      <c r="C784" s="153">
        <v>42705</v>
      </c>
      <c r="D784" s="160">
        <v>1.49567777109809</v>
      </c>
      <c r="E784" s="160">
        <v>2.37261511274012</v>
      </c>
      <c r="F784" s="160">
        <v>1.2141437766812</v>
      </c>
      <c r="G784" s="160">
        <v>0.25939969581476602</v>
      </c>
      <c r="H784" s="160">
        <v>-0.66978173840833699</v>
      </c>
      <c r="I784" s="160">
        <v>1.3081188906318499</v>
      </c>
      <c r="J784"/>
      <c r="K784"/>
      <c r="L784"/>
      <c r="M784"/>
      <c r="N784"/>
      <c r="O784"/>
      <c r="P784"/>
    </row>
    <row r="785" spans="3:16" ht="12.75">
      <c r="C785" s="153">
        <v>42736</v>
      </c>
      <c r="D785" s="160">
        <v>2.1989809600429102</v>
      </c>
      <c r="E785" s="160">
        <v>2.9547885469804198</v>
      </c>
      <c r="F785" s="160">
        <v>2.39297682541181</v>
      </c>
      <c r="G785" s="160">
        <v>0.44732673074867602</v>
      </c>
      <c r="H785" s="160">
        <v>-0.29530498990138998</v>
      </c>
      <c r="I785" s="160">
        <v>1.4314730097754902</v>
      </c>
      <c r="J785"/>
      <c r="K785"/>
      <c r="L785"/>
      <c r="M785"/>
      <c r="N785"/>
      <c r="O785"/>
      <c r="P785"/>
    </row>
    <row r="786" spans="3:16" ht="12.75">
      <c r="C786" s="153">
        <v>42767</v>
      </c>
      <c r="D786" s="160">
        <v>1.1617855209035899</v>
      </c>
      <c r="E786" s="160">
        <v>1.61306052390333</v>
      </c>
      <c r="F786" s="160">
        <v>0.91695867707787293</v>
      </c>
      <c r="G786" s="160">
        <v>0.55778402757975498</v>
      </c>
      <c r="H786" s="160">
        <v>-2.07139519237565E-2</v>
      </c>
      <c r="I786" s="160">
        <v>1.38785307642209</v>
      </c>
      <c r="J786"/>
      <c r="K786"/>
      <c r="L786"/>
      <c r="M786"/>
      <c r="N786"/>
      <c r="O786"/>
      <c r="P786"/>
    </row>
    <row r="787" spans="3:16" ht="12.75">
      <c r="C787" s="153">
        <v>42795</v>
      </c>
      <c r="D787" s="160">
        <v>3.6637703422783399</v>
      </c>
      <c r="E787" s="160">
        <v>4.9538012963218305</v>
      </c>
      <c r="F787" s="160">
        <v>1.72436426374615</v>
      </c>
      <c r="G787" s="160">
        <v>1.00679905711956</v>
      </c>
      <c r="H787" s="160">
        <v>0.707456804160289</v>
      </c>
      <c r="I787" s="160">
        <v>1.4726646801316701</v>
      </c>
      <c r="J787"/>
      <c r="K787"/>
      <c r="L787"/>
      <c r="M787"/>
      <c r="N787"/>
      <c r="O787"/>
      <c r="P787"/>
    </row>
    <row r="788" spans="3:16" ht="12.75">
      <c r="C788" s="153">
        <v>42826</v>
      </c>
      <c r="D788" s="160">
        <v>-0.482325611769861</v>
      </c>
      <c r="E788" s="160">
        <v>-0.32987206700705501</v>
      </c>
      <c r="F788" s="160">
        <v>-3.07207920431693</v>
      </c>
      <c r="G788" s="160">
        <v>0.8170085515775799</v>
      </c>
      <c r="H788" s="160">
        <v>0.61857142975805202</v>
      </c>
      <c r="I788" s="160">
        <v>0.93827319425778799</v>
      </c>
      <c r="J788"/>
      <c r="K788"/>
      <c r="L788"/>
      <c r="M788"/>
      <c r="N788"/>
      <c r="O788"/>
      <c r="P788"/>
    </row>
    <row r="789" spans="3:16" ht="12.75">
      <c r="C789" s="153">
        <v>42856</v>
      </c>
      <c r="D789" s="160">
        <v>1.9459081062161199</v>
      </c>
      <c r="E789" s="160">
        <v>2.2747594004480303</v>
      </c>
      <c r="F789" s="160">
        <v>-1.5733677361453999</v>
      </c>
      <c r="G789" s="160">
        <v>0.99245211491447693</v>
      </c>
      <c r="H789" s="160">
        <v>0.93885117350158698</v>
      </c>
      <c r="I789" s="160">
        <v>0.46524217705488102</v>
      </c>
      <c r="J789"/>
      <c r="K789"/>
      <c r="L789"/>
      <c r="M789"/>
      <c r="N789"/>
      <c r="O789"/>
      <c r="P789"/>
    </row>
    <row r="790" spans="3:16" ht="12.75">
      <c r="C790" s="153">
        <v>42887</v>
      </c>
      <c r="D790" s="160">
        <v>3.10154220856445</v>
      </c>
      <c r="E790" s="160">
        <v>2.93111965671224</v>
      </c>
      <c r="F790" s="160">
        <v>2.06332568439143</v>
      </c>
      <c r="G790" s="160">
        <v>1.2691556137411699</v>
      </c>
      <c r="H790" s="160">
        <v>1.30298095399854</v>
      </c>
      <c r="I790" s="160">
        <v>0.504871754605141</v>
      </c>
      <c r="J790"/>
      <c r="K790"/>
      <c r="L790"/>
      <c r="M790"/>
      <c r="N790"/>
      <c r="O790"/>
      <c r="P790"/>
    </row>
    <row r="791" spans="3:16" ht="12.75">
      <c r="C791" s="153">
        <v>42917</v>
      </c>
      <c r="D791" s="160">
        <v>4.2534359647552602</v>
      </c>
      <c r="E791" s="160">
        <v>4.7438349790621901</v>
      </c>
      <c r="F791" s="160">
        <v>1.6497056112563599</v>
      </c>
      <c r="G791" s="160">
        <v>1.61943680639836</v>
      </c>
      <c r="H791" s="160">
        <v>1.7154535733202798</v>
      </c>
      <c r="I791" s="160">
        <v>0.70139066412440199</v>
      </c>
      <c r="J791"/>
      <c r="K791"/>
      <c r="L791"/>
      <c r="M791"/>
      <c r="N791"/>
      <c r="O791"/>
      <c r="P791"/>
    </row>
    <row r="792" spans="3:16" ht="12.75">
      <c r="C792" s="153">
        <v>42948</v>
      </c>
      <c r="D792" s="160">
        <v>3.4397621374013698</v>
      </c>
      <c r="E792" s="160">
        <v>3.8987324971796298</v>
      </c>
      <c r="F792" s="160">
        <v>2.0954678955331598</v>
      </c>
      <c r="G792" s="160">
        <v>1.8593500050622502</v>
      </c>
      <c r="H792" s="160">
        <v>2.0091944067359</v>
      </c>
      <c r="I792" s="160">
        <v>0.8677542519958561</v>
      </c>
      <c r="J792"/>
      <c r="K792"/>
      <c r="L792"/>
      <c r="M792"/>
      <c r="N792"/>
      <c r="O792"/>
      <c r="P792"/>
    </row>
    <row r="793" spans="3:16" ht="12.75">
      <c r="C793" s="153">
        <v>42979</v>
      </c>
      <c r="D793" s="160">
        <v>3.1697818573074499</v>
      </c>
      <c r="E793" s="160">
        <v>4.0962497205998103</v>
      </c>
      <c r="F793" s="160">
        <v>1.28748125937031</v>
      </c>
      <c r="G793" s="160">
        <v>2.08160958809842</v>
      </c>
      <c r="H793" s="160">
        <v>2.3964742294666701</v>
      </c>
      <c r="I793" s="160">
        <v>0.89952293646782311</v>
      </c>
      <c r="J793"/>
      <c r="K793"/>
      <c r="L793"/>
      <c r="M793"/>
      <c r="N793"/>
      <c r="O793"/>
      <c r="P793"/>
    </row>
    <row r="794" spans="3:16" ht="12.75">
      <c r="C794" s="153">
        <v>43009</v>
      </c>
      <c r="D794" s="160">
        <v>1.8703537099294398</v>
      </c>
      <c r="E794" s="160">
        <v>3.8266275591241699</v>
      </c>
      <c r="F794" s="160">
        <v>-2.44290783368211</v>
      </c>
      <c r="G794" s="160">
        <v>2.2046820966897402</v>
      </c>
      <c r="H794" s="160">
        <v>2.7461538846140301</v>
      </c>
      <c r="I794" s="160">
        <v>0.57514852736695299</v>
      </c>
      <c r="J794"/>
      <c r="K794"/>
      <c r="L794"/>
      <c r="M794"/>
      <c r="N794"/>
      <c r="O794"/>
      <c r="P794"/>
    </row>
    <row r="795" spans="3:16" ht="12.75">
      <c r="C795" s="153">
        <v>43040</v>
      </c>
      <c r="D795" s="160">
        <v>4.95127333339647</v>
      </c>
      <c r="E795" s="160">
        <v>6.0583300819352299</v>
      </c>
      <c r="F795" s="160">
        <v>1.97538771215517</v>
      </c>
      <c r="G795" s="160">
        <v>2.5538319205133098</v>
      </c>
      <c r="H795" s="160">
        <v>3.2704314462767199</v>
      </c>
      <c r="I795" s="160">
        <v>0.66231774567155899</v>
      </c>
      <c r="J795"/>
      <c r="K795"/>
      <c r="L795"/>
      <c r="M795"/>
      <c r="N795"/>
      <c r="O795"/>
      <c r="P795"/>
    </row>
    <row r="796" spans="3:16" ht="12.75">
      <c r="C796" s="153">
        <v>43070</v>
      </c>
      <c r="D796" s="261">
        <v>3.2648767884314798</v>
      </c>
      <c r="E796" s="261">
        <v>2.1865609615753403</v>
      </c>
      <c r="F796" s="261">
        <v>2.6330621676968602</v>
      </c>
      <c r="G796" s="261">
        <v>2.6925379066008399</v>
      </c>
      <c r="H796" s="261">
        <v>3.2542825746440198</v>
      </c>
      <c r="I796" s="261">
        <v>0.780516148529387</v>
      </c>
      <c r="J796"/>
      <c r="K796"/>
      <c r="L796"/>
      <c r="M796"/>
      <c r="N796"/>
      <c r="O796"/>
      <c r="P796"/>
    </row>
    <row r="797" spans="3:16" ht="12.75">
      <c r="C797" s="153">
        <v>43101</v>
      </c>
      <c r="D797" s="261">
        <v>1.9534097204</v>
      </c>
      <c r="E797" s="261">
        <v>0.75221017931172296</v>
      </c>
      <c r="F797" s="261">
        <v>0.60569742786023506</v>
      </c>
      <c r="G797" s="261">
        <v>2.6712820847756498</v>
      </c>
      <c r="H797" s="261">
        <v>3.0705918281311599</v>
      </c>
      <c r="I797" s="261">
        <v>0.63299257090751992</v>
      </c>
      <c r="J797"/>
      <c r="K797"/>
      <c r="L797"/>
      <c r="M797"/>
      <c r="N797"/>
      <c r="O797"/>
      <c r="P797"/>
    </row>
    <row r="798" spans="3:16" ht="12.75">
      <c r="C798" s="153">
        <v>43132</v>
      </c>
      <c r="D798" s="261">
        <v>2.1719941404049199</v>
      </c>
      <c r="E798" s="261">
        <v>1.6834305896805901</v>
      </c>
      <c r="F798" s="261">
        <v>1.4372163388804799</v>
      </c>
      <c r="G798" s="261">
        <v>2.7564535279930702</v>
      </c>
      <c r="H798" s="261">
        <v>3.0746702070001199</v>
      </c>
      <c r="I798" s="261">
        <v>0.67755350598792696</v>
      </c>
      <c r="J798"/>
      <c r="K798"/>
      <c r="L798"/>
      <c r="M798"/>
      <c r="N798"/>
      <c r="O798"/>
      <c r="P798"/>
    </row>
    <row r="799" spans="3:16" ht="12.75">
      <c r="C799" s="153">
        <v>43160</v>
      </c>
      <c r="D799" s="261">
        <v>-5.5570477257784301E-2</v>
      </c>
      <c r="E799" s="261">
        <v>-0.72925563366401791</v>
      </c>
      <c r="F799" s="261">
        <v>0.63878621401643698</v>
      </c>
      <c r="G799" s="261">
        <v>2.4367385944765299</v>
      </c>
      <c r="H799" s="261">
        <v>2.5827456579419699</v>
      </c>
      <c r="I799" s="261">
        <v>0.58769919295103001</v>
      </c>
      <c r="J799"/>
      <c r="K799"/>
      <c r="L799"/>
      <c r="M799"/>
      <c r="N799"/>
      <c r="O799"/>
      <c r="P799"/>
    </row>
    <row r="800" spans="3:16" ht="12.75">
      <c r="C800" s="153">
        <v>43191</v>
      </c>
      <c r="D800" s="261">
        <v>1.7258512074396399</v>
      </c>
      <c r="E800" s="261">
        <v>1.8284552143590398</v>
      </c>
      <c r="F800" s="261">
        <v>2.2240581315658501</v>
      </c>
      <c r="G800" s="261">
        <v>2.6271919711612099</v>
      </c>
      <c r="H800" s="261">
        <v>2.7693069715606402</v>
      </c>
      <c r="I800" s="261">
        <v>1.0360147726592199</v>
      </c>
      <c r="J800"/>
      <c r="K800"/>
      <c r="L800"/>
      <c r="M800"/>
      <c r="N800"/>
      <c r="O800"/>
      <c r="P800"/>
    </row>
    <row r="801" spans="3:16" ht="12.75">
      <c r="C801" s="153">
        <v>43221</v>
      </c>
      <c r="D801" s="261">
        <v>1.7575116456025002</v>
      </c>
      <c r="E801" s="261">
        <v>0.53771021931432794</v>
      </c>
      <c r="F801" s="261">
        <v>4.5115638505010196</v>
      </c>
      <c r="G801" s="261">
        <v>2.6097836810318</v>
      </c>
      <c r="H801" s="261">
        <v>2.6160979998615796</v>
      </c>
      <c r="I801" s="261">
        <v>1.53830460222113</v>
      </c>
      <c r="J801"/>
      <c r="K801"/>
      <c r="L801"/>
      <c r="M801"/>
      <c r="N801"/>
      <c r="O801"/>
      <c r="P801"/>
    </row>
    <row r="802" spans="3:16" ht="12.75">
      <c r="C802" s="153">
        <v>43252</v>
      </c>
      <c r="D802" s="261">
        <v>-0.39402412128930503</v>
      </c>
      <c r="E802" s="261">
        <v>-0.50440887232621101</v>
      </c>
      <c r="F802" s="261">
        <v>1.07140874521197</v>
      </c>
      <c r="G802" s="261">
        <v>2.3080246074094202</v>
      </c>
      <c r="H802" s="261">
        <v>2.3168428475387501</v>
      </c>
      <c r="I802" s="261">
        <v>1.45585595670368</v>
      </c>
      <c r="J802"/>
      <c r="K802"/>
      <c r="L802"/>
      <c r="M802"/>
      <c r="N802"/>
      <c r="O802"/>
      <c r="P802"/>
    </row>
    <row r="803" spans="3:16" ht="12.75">
      <c r="C803" s="153">
        <v>43282</v>
      </c>
      <c r="D803" s="261">
        <v>-1.3793629746925999</v>
      </c>
      <c r="E803" s="261">
        <v>-1.8350887930268602</v>
      </c>
      <c r="F803" s="261">
        <v>0.58662422739553699</v>
      </c>
      <c r="G803" s="261">
        <v>1.8438867039728</v>
      </c>
      <c r="H803" s="261">
        <v>1.78027232607076</v>
      </c>
      <c r="I803" s="261">
        <v>1.3669268599419999</v>
      </c>
      <c r="J803"/>
      <c r="K803"/>
      <c r="L803"/>
      <c r="M803"/>
      <c r="N803"/>
      <c r="O803"/>
      <c r="P803"/>
    </row>
    <row r="804" spans="3:16" ht="12.75">
      <c r="C804" s="153">
        <v>43313</v>
      </c>
      <c r="D804" s="261">
        <v>-2.2903864709765802</v>
      </c>
      <c r="E804" s="261">
        <v>-2.94659300184161</v>
      </c>
      <c r="F804" s="261">
        <v>-0.83202572596424806</v>
      </c>
      <c r="G804" s="261">
        <v>1.3994327204371</v>
      </c>
      <c r="H804" s="261">
        <v>1.2613737952655599</v>
      </c>
      <c r="I804" s="261">
        <v>1.1338764779921</v>
      </c>
      <c r="J804"/>
      <c r="K804"/>
      <c r="L804"/>
      <c r="M804"/>
      <c r="N804"/>
      <c r="O804"/>
      <c r="P804"/>
    </row>
    <row r="805" spans="3:16" ht="12.75">
      <c r="C805" s="153">
        <v>43344</v>
      </c>
      <c r="D805" s="261">
        <v>-1.1499556999409399</v>
      </c>
      <c r="E805" s="261">
        <v>-1.6384412868532701</v>
      </c>
      <c r="F805" s="261">
        <v>0.67071252798490999</v>
      </c>
      <c r="G805" s="261">
        <v>1.0329048068458599</v>
      </c>
      <c r="H805" s="261">
        <v>0.77131489662916097</v>
      </c>
      <c r="I805" s="261">
        <v>1.08242402282992</v>
      </c>
      <c r="J805"/>
      <c r="K805"/>
      <c r="L805"/>
      <c r="M805"/>
      <c r="N805"/>
      <c r="O805"/>
      <c r="P805"/>
    </row>
    <row r="806" spans="3:16" ht="12.75">
      <c r="C806" s="153">
        <v>43374</v>
      </c>
      <c r="D806" s="261">
        <v>-0.330017662917161</v>
      </c>
      <c r="E806" s="261">
        <v>-1.8958235570154798</v>
      </c>
      <c r="F806" s="261">
        <v>2.7829330846351201</v>
      </c>
      <c r="G806" s="261">
        <v>0.8467912755318221</v>
      </c>
      <c r="H806" s="261">
        <v>0.28653759903714004</v>
      </c>
      <c r="I806" s="261">
        <v>1.5244931351259501</v>
      </c>
      <c r="J806"/>
      <c r="K806"/>
      <c r="L806"/>
      <c r="M806"/>
      <c r="N806"/>
      <c r="O806"/>
      <c r="P806"/>
    </row>
    <row r="807" spans="3:16" ht="12.75">
      <c r="C807" s="153">
        <v>43405</v>
      </c>
      <c r="D807" s="261">
        <v>-2.6485106075782499</v>
      </c>
      <c r="E807" s="261">
        <v>-3.4240465000781697</v>
      </c>
      <c r="F807" s="261">
        <v>-0.44861557234374699</v>
      </c>
      <c r="G807" s="261">
        <v>0.19958789161533802</v>
      </c>
      <c r="H807" s="261">
        <v>-0.51653959625824797</v>
      </c>
      <c r="I807" s="261">
        <v>1.31599737280732</v>
      </c>
      <c r="J807"/>
      <c r="K807"/>
      <c r="L807"/>
      <c r="M807"/>
      <c r="N807"/>
      <c r="O807"/>
      <c r="P807"/>
    </row>
    <row r="808" spans="3:16" ht="12.75">
      <c r="C808" s="153">
        <v>43435</v>
      </c>
      <c r="D808" s="261">
        <v>-1.36078640795901</v>
      </c>
      <c r="E808" s="261">
        <v>-1.08344282466788</v>
      </c>
      <c r="F808" s="261">
        <v>-0.91344261694903306</v>
      </c>
      <c r="G808" s="261">
        <v>-0.16062172090205401</v>
      </c>
      <c r="H808" s="261">
        <v>-0.76470683015644703</v>
      </c>
      <c r="I808" s="261">
        <v>1.01938689944856</v>
      </c>
      <c r="J808"/>
      <c r="K808"/>
      <c r="L808"/>
      <c r="M808"/>
      <c r="N808"/>
      <c r="O808"/>
      <c r="P808"/>
    </row>
    <row r="809" spans="3:16" ht="12.75">
      <c r="C809" s="153">
        <v>43466</v>
      </c>
      <c r="D809" s="261">
        <v>-0.24402566082339602</v>
      </c>
      <c r="E809" s="261">
        <v>0.22407741577266999</v>
      </c>
      <c r="F809" s="261">
        <v>1.30306890137181</v>
      </c>
      <c r="G809" s="261">
        <v>-0.338328150032985</v>
      </c>
      <c r="H809" s="261">
        <v>-0.80667432627515911</v>
      </c>
      <c r="I809" s="261">
        <v>1.0779624462756701</v>
      </c>
      <c r="J809"/>
      <c r="K809"/>
      <c r="L809"/>
      <c r="M809"/>
      <c r="N809"/>
      <c r="O809"/>
      <c r="P809"/>
    </row>
    <row r="810" spans="3:16" ht="12.75">
      <c r="C810" s="153">
        <v>43497</v>
      </c>
      <c r="D810" s="261">
        <v>-1.7149947153164</v>
      </c>
      <c r="E810" s="261">
        <v>-2.52864666905782</v>
      </c>
      <c r="F810" s="261">
        <v>0.88407320557398195</v>
      </c>
      <c r="G810" s="261">
        <v>-0.66531674862597701</v>
      </c>
      <c r="H810" s="261">
        <v>-1.16195396726236</v>
      </c>
      <c r="I810" s="261">
        <v>1.03089999683679</v>
      </c>
      <c r="J810"/>
      <c r="K810"/>
      <c r="L810"/>
      <c r="M810"/>
      <c r="N810"/>
      <c r="O810"/>
      <c r="P810"/>
    </row>
    <row r="811" spans="3:16" ht="12.75">
      <c r="C811" s="153">
        <v>43525</v>
      </c>
      <c r="D811" s="261">
        <v>-0.99341123703793199</v>
      </c>
      <c r="E811" s="261">
        <v>-2.8647064384986298</v>
      </c>
      <c r="F811" s="261">
        <v>1.8382487635097902</v>
      </c>
      <c r="G811" s="261">
        <v>-0.74468493767113597</v>
      </c>
      <c r="H811" s="261">
        <v>-1.3439367975607199</v>
      </c>
      <c r="I811" s="261">
        <v>1.1316721697785901</v>
      </c>
      <c r="J811"/>
      <c r="K811"/>
      <c r="L811"/>
      <c r="M811"/>
      <c r="N811"/>
      <c r="O811"/>
      <c r="P811"/>
    </row>
    <row r="812" spans="3:16" ht="12.75">
      <c r="C812" s="153">
        <v>43556</v>
      </c>
      <c r="D812" s="261">
        <v>-3.4567286868854499</v>
      </c>
      <c r="E812" s="261">
        <v>-4.7990051532309002</v>
      </c>
      <c r="F812" s="261">
        <v>0.30766122366512499</v>
      </c>
      <c r="G812" s="261">
        <v>-1.1813711138284</v>
      </c>
      <c r="H812" s="261">
        <v>-1.9041751278821599</v>
      </c>
      <c r="I812" s="261">
        <v>0.97305210623985805</v>
      </c>
      <c r="J812"/>
      <c r="K812"/>
      <c r="L812"/>
      <c r="M812"/>
      <c r="N812"/>
      <c r="O812"/>
      <c r="P812"/>
    </row>
    <row r="813" spans="3:16" ht="12.75">
      <c r="C813" s="153">
        <v>43586</v>
      </c>
      <c r="D813" s="261">
        <v>-3.4524895130403097</v>
      </c>
      <c r="E813" s="261">
        <v>-4.1440312672395301</v>
      </c>
      <c r="F813" s="261">
        <v>-2.13750170400326</v>
      </c>
      <c r="G813" s="261">
        <v>-1.6236121403133501</v>
      </c>
      <c r="H813" s="261">
        <v>-2.3050772882161499</v>
      </c>
      <c r="I813" s="261">
        <v>0.42485933244935703</v>
      </c>
      <c r="J813"/>
      <c r="K813"/>
      <c r="L813"/>
      <c r="M813"/>
      <c r="N813"/>
      <c r="O813"/>
      <c r="P813"/>
    </row>
    <row r="814" spans="3:16" ht="12.75">
      <c r="C814" s="153">
        <v>43617</v>
      </c>
      <c r="D814" s="261">
        <v>-2.6782901928813501</v>
      </c>
      <c r="E814" s="261">
        <v>-4.4217654903666999</v>
      </c>
      <c r="F814" s="261">
        <v>-0.86140607835956495</v>
      </c>
      <c r="G814" s="261">
        <v>-1.8168226754482999</v>
      </c>
      <c r="H814" s="261">
        <v>-2.6385376871989701</v>
      </c>
      <c r="I814" s="261">
        <v>0.26365411889643903</v>
      </c>
      <c r="J814"/>
      <c r="K814"/>
      <c r="L814"/>
      <c r="M814"/>
      <c r="N814"/>
      <c r="O814"/>
      <c r="P814"/>
    </row>
    <row r="815" spans="3:16" ht="12.75">
      <c r="C815" s="153">
        <v>43647</v>
      </c>
      <c r="D815" s="261">
        <v>-2.1598877980364701</v>
      </c>
      <c r="E815" s="261">
        <v>-3.2038132013997895</v>
      </c>
      <c r="F815" s="261">
        <v>-0.90424064023548001</v>
      </c>
      <c r="G815" s="261">
        <v>-1.8804870697922</v>
      </c>
      <c r="H815" s="261">
        <v>-2.7492351615713599</v>
      </c>
      <c r="I815" s="261">
        <v>0.139689512488195</v>
      </c>
      <c r="J815"/>
      <c r="K815"/>
      <c r="L815"/>
      <c r="M815"/>
      <c r="N815"/>
      <c r="O815"/>
      <c r="P815"/>
    </row>
    <row r="816" spans="3:16" ht="12.75">
      <c r="C816" s="153">
        <v>43678</v>
      </c>
      <c r="D816" s="261">
        <v>-2.2661122661122701</v>
      </c>
      <c r="E816" s="261">
        <v>-3.5592458128132902</v>
      </c>
      <c r="F816" s="261">
        <v>-0.64952189328305698</v>
      </c>
      <c r="G816" s="261">
        <v>-1.8779309587666</v>
      </c>
      <c r="H816" s="261">
        <v>-2.79382893723721</v>
      </c>
      <c r="I816" s="261">
        <v>0.154648576819261</v>
      </c>
      <c r="J816"/>
      <c r="K816"/>
      <c r="L816"/>
      <c r="M816"/>
      <c r="N816"/>
      <c r="O816"/>
      <c r="P816"/>
    </row>
    <row r="817" spans="3:16" ht="12.75">
      <c r="C817" s="153">
        <v>43709</v>
      </c>
      <c r="D817" s="261">
        <v>-2.02603028775231</v>
      </c>
      <c r="E817" s="261">
        <v>-3.2868573164134003</v>
      </c>
      <c r="F817" s="261">
        <v>0.18930517648572701</v>
      </c>
      <c r="G817" s="261">
        <v>-1.95229894170342</v>
      </c>
      <c r="H817" s="261">
        <v>-2.93569092890881</v>
      </c>
      <c r="I817" s="261">
        <v>0.114811441929086</v>
      </c>
      <c r="J817"/>
      <c r="K817"/>
      <c r="L817"/>
      <c r="M817"/>
      <c r="N817"/>
      <c r="O817"/>
      <c r="P817"/>
    </row>
    <row r="818" spans="3:16" ht="12.75">
      <c r="C818" s="153">
        <v>43739</v>
      </c>
      <c r="D818" s="261">
        <v>-2.5201697523667401</v>
      </c>
      <c r="E818" s="261">
        <v>-4.2322778149813498</v>
      </c>
      <c r="F818" s="261">
        <v>-0.348428894191945</v>
      </c>
      <c r="G818" s="261">
        <v>-2.1371269469738401</v>
      </c>
      <c r="H818" s="261">
        <v>-3.1349017007270303</v>
      </c>
      <c r="I818" s="261">
        <v>-0.14282406505259401</v>
      </c>
      <c r="J818"/>
      <c r="K818"/>
      <c r="L818"/>
      <c r="M818"/>
      <c r="N818"/>
      <c r="O818"/>
      <c r="P818"/>
    </row>
    <row r="819" spans="3:16" ht="12.75">
      <c r="C819" s="153">
        <v>43770</v>
      </c>
      <c r="D819" s="261">
        <v>-2.24597245138207</v>
      </c>
      <c r="E819" s="261">
        <v>-4.4882294682309896</v>
      </c>
      <c r="F819" s="261">
        <v>0.42540151774610102</v>
      </c>
      <c r="G819" s="261">
        <v>-2.1017688668108403</v>
      </c>
      <c r="H819" s="261">
        <v>-3.2246734484797797</v>
      </c>
      <c r="I819" s="261">
        <v>-6.8572581822679002E-2</v>
      </c>
      <c r="J819"/>
      <c r="K819"/>
      <c r="L819"/>
      <c r="M819"/>
      <c r="N819"/>
      <c r="O819"/>
      <c r="P819"/>
    </row>
    <row r="820" spans="3:16" ht="12.75">
      <c r="C820" s="153">
        <v>43800</v>
      </c>
      <c r="D820" s="261">
        <v>-3.90106474704739</v>
      </c>
      <c r="E820" s="261">
        <v>-6.7152299729071494</v>
      </c>
      <c r="F820" s="261">
        <v>-0.56808209940974408</v>
      </c>
      <c r="G820" s="261">
        <v>-2.30219307506374</v>
      </c>
      <c r="H820" s="261">
        <v>-3.66018600905366</v>
      </c>
      <c r="I820" s="261">
        <v>-3.9323543250158202E-2</v>
      </c>
      <c r="J820"/>
      <c r="K820"/>
      <c r="L820"/>
      <c r="M820"/>
      <c r="N820"/>
      <c r="O820"/>
      <c r="P820"/>
    </row>
    <row r="821" spans="3:16" ht="12.75">
      <c r="C821" s="153">
        <v>43831</v>
      </c>
      <c r="D821" s="261">
        <v>-3.33202740537596</v>
      </c>
      <c r="E821" s="261">
        <v>-5.7407700526294905</v>
      </c>
      <c r="F821" s="261">
        <v>-0.40525016056229102</v>
      </c>
      <c r="G821" s="261">
        <v>-2.5572650219225701</v>
      </c>
      <c r="H821" s="261">
        <v>-4.1488838419667697</v>
      </c>
      <c r="I821" s="261">
        <v>-0.182189591808191</v>
      </c>
      <c r="J821"/>
      <c r="K821"/>
      <c r="L821"/>
      <c r="M821"/>
      <c r="N821"/>
      <c r="O821"/>
      <c r="P821"/>
    </row>
    <row r="822" spans="3:16" ht="12.75">
      <c r="C822" s="153">
        <v>43862</v>
      </c>
      <c r="D822" s="261">
        <v>-1.3914474607019001</v>
      </c>
      <c r="E822" s="261">
        <v>-2.3802376364182196</v>
      </c>
      <c r="F822" s="261">
        <v>-0.43460062162138102</v>
      </c>
      <c r="G822" s="261">
        <v>-2.5312000353550399</v>
      </c>
      <c r="H822" s="261">
        <v>-4.1399478571399406</v>
      </c>
      <c r="I822" s="261">
        <v>-0.29446106218276002</v>
      </c>
      <c r="J822"/>
      <c r="K822"/>
      <c r="L822"/>
      <c r="M822"/>
      <c r="N822"/>
      <c r="O822"/>
      <c r="P822"/>
    </row>
    <row r="823" spans="3:16" ht="12.75">
      <c r="C823" s="153">
        <v>43891</v>
      </c>
      <c r="D823" s="261">
        <v>-8.1505817164144201</v>
      </c>
      <c r="E823" s="261">
        <v>-7.4148335604438298</v>
      </c>
      <c r="F823" s="261">
        <v>-12.0418753991024</v>
      </c>
      <c r="G823" s="261">
        <v>-3.1364675366526797</v>
      </c>
      <c r="H823" s="261">
        <v>-4.5243153100625104</v>
      </c>
      <c r="I823" s="261">
        <v>-1.4679173293847299</v>
      </c>
      <c r="J823"/>
      <c r="K823"/>
      <c r="L823"/>
      <c r="M823"/>
      <c r="N823"/>
      <c r="O823"/>
      <c r="P823"/>
    </row>
    <row r="824" spans="3:16" ht="12.75">
      <c r="C824" s="153">
        <v>43922</v>
      </c>
      <c r="D824" s="261">
        <v>-23.3414787804738</v>
      </c>
      <c r="E824" s="261">
        <v>-24.536629293539001</v>
      </c>
      <c r="F824" s="261">
        <v>-24.0539822927825</v>
      </c>
      <c r="G824" s="261">
        <v>-4.78577986775176</v>
      </c>
      <c r="H824" s="261">
        <v>-6.1564489093024806</v>
      </c>
      <c r="I824" s="261">
        <v>-3.4957422821002102</v>
      </c>
      <c r="J824"/>
      <c r="K824"/>
      <c r="L824"/>
      <c r="M824"/>
      <c r="N824"/>
      <c r="O824"/>
      <c r="P824"/>
    </row>
    <row r="825" spans="3:16" ht="12.75">
      <c r="C825" s="153">
        <v>43952</v>
      </c>
      <c r="D825" s="261">
        <v>-15.457052723048101</v>
      </c>
      <c r="E825" s="261">
        <v>-13.8435576538525</v>
      </c>
      <c r="F825" s="261">
        <v>-21.893892257830899</v>
      </c>
      <c r="G825" s="261">
        <v>-5.7996705698759694</v>
      </c>
      <c r="H825" s="261">
        <v>-6.981004455278331</v>
      </c>
      <c r="I825" s="261">
        <v>-5.1227910478877101</v>
      </c>
      <c r="J825"/>
      <c r="K825"/>
      <c r="L825"/>
      <c r="M825"/>
      <c r="N825"/>
      <c r="O825"/>
      <c r="P825"/>
    </row>
    <row r="826" spans="3:16" ht="12.75">
      <c r="C826" s="153">
        <v>43983</v>
      </c>
      <c r="D826" s="261">
        <v>-9.0118133097257491</v>
      </c>
      <c r="E826" s="261">
        <v>-8.8914618216363994</v>
      </c>
      <c r="F826" s="261">
        <v>-12.2300298248368</v>
      </c>
      <c r="G826" s="261">
        <v>-6.3367382208042695</v>
      </c>
      <c r="H826" s="261">
        <v>-7.3635160599430396</v>
      </c>
      <c r="I826" s="261">
        <v>-6.06674512441157</v>
      </c>
      <c r="J826"/>
      <c r="K826"/>
      <c r="L826"/>
      <c r="M826"/>
      <c r="N826"/>
      <c r="O826"/>
      <c r="P826"/>
    </row>
    <row r="827" spans="3:16" ht="12.75">
      <c r="C827" s="153">
        <v>44013</v>
      </c>
      <c r="D827" s="261">
        <v>-8.4862385321100895</v>
      </c>
      <c r="E827" s="261">
        <v>-7.3770491803278704</v>
      </c>
      <c r="F827" s="261">
        <v>-10.408718334308</v>
      </c>
      <c r="G827" s="261">
        <v>-6.8547238619672699</v>
      </c>
      <c r="H827" s="261">
        <v>-7.7067709599982894</v>
      </c>
      <c r="I827" s="261">
        <v>-6.8536690382287198</v>
      </c>
      <c r="J827"/>
      <c r="K827"/>
      <c r="L827"/>
      <c r="M827"/>
      <c r="N827"/>
      <c r="O827"/>
      <c r="P827"/>
    </row>
    <row r="828" spans="3:16" ht="12.75">
      <c r="C828" s="153">
        <v>44044</v>
      </c>
      <c r="D828" s="261">
        <v>-6.7730270155286103</v>
      </c>
      <c r="E828" s="261">
        <v>-7.1105247594568102</v>
      </c>
      <c r="F828" s="261">
        <v>-6.6369767396134396</v>
      </c>
      <c r="G828" s="261">
        <v>-7.2013765621590897</v>
      </c>
      <c r="H828" s="261">
        <v>-7.9769220497108302</v>
      </c>
      <c r="I828" s="261">
        <v>-7.3228342841752196</v>
      </c>
      <c r="J828"/>
      <c r="K828"/>
      <c r="L828"/>
      <c r="M828"/>
      <c r="N828"/>
      <c r="O828"/>
      <c r="P828"/>
    </row>
    <row r="829" spans="3:16" ht="12.75">
      <c r="C829" s="153">
        <v>44075</v>
      </c>
      <c r="D829" s="261">
        <v>-3.54882976290311</v>
      </c>
      <c r="E829" s="261">
        <v>-1.9441391222422801</v>
      </c>
      <c r="F829" s="261">
        <v>-9.1107544141252106</v>
      </c>
      <c r="G829" s="261">
        <v>-7.33830079027239</v>
      </c>
      <c r="H829" s="261">
        <v>-7.8766251590846696</v>
      </c>
      <c r="I829" s="261">
        <v>-8.0973561683030901</v>
      </c>
      <c r="J829"/>
      <c r="K829"/>
      <c r="L829"/>
      <c r="M829"/>
      <c r="N829"/>
      <c r="O829"/>
      <c r="P829"/>
    </row>
    <row r="830" spans="3:16" ht="12.75">
      <c r="C830" s="153">
        <v>44105</v>
      </c>
      <c r="D830" s="261">
        <v>-2.8618449379502997</v>
      </c>
      <c r="E830" s="261">
        <v>-1.67122849779233</v>
      </c>
      <c r="F830" s="261">
        <v>-7.3216480764853102</v>
      </c>
      <c r="G830" s="261">
        <v>-7.3773970783745701</v>
      </c>
      <c r="H830" s="261">
        <v>-7.6760402282248803</v>
      </c>
      <c r="I830" s="261">
        <v>-8.6857003797253292</v>
      </c>
      <c r="J830"/>
      <c r="K830"/>
      <c r="L830"/>
      <c r="M830"/>
      <c r="N830"/>
      <c r="O830"/>
      <c r="P830"/>
    </row>
    <row r="831" spans="3:16" ht="12.75">
      <c r="C831" s="153">
        <v>44136</v>
      </c>
      <c r="D831" s="261">
        <v>-2.8077262253577198</v>
      </c>
      <c r="E831" s="261">
        <v>-0.153547036243079</v>
      </c>
      <c r="F831" s="261">
        <v>-7.9972358336474398</v>
      </c>
      <c r="G831" s="261">
        <v>-7.43501685775336</v>
      </c>
      <c r="H831" s="261">
        <v>-7.3242345478365101</v>
      </c>
      <c r="I831" s="261">
        <v>-9.400354649534961</v>
      </c>
      <c r="J831"/>
      <c r="K831"/>
      <c r="L831"/>
      <c r="M831"/>
      <c r="N831"/>
      <c r="O831"/>
      <c r="P831"/>
    </row>
    <row r="832" spans="3:16" ht="12.75">
      <c r="C832" s="380">
        <v>44166</v>
      </c>
      <c r="D832" s="161">
        <v>-1.901910256544</v>
      </c>
      <c r="E832" s="161">
        <v>0.189854106160079</v>
      </c>
      <c r="F832" s="161">
        <v>-5.6194492958269899</v>
      </c>
      <c r="G832" s="161">
        <v>-7.2915784643646608</v>
      </c>
      <c r="H832" s="161">
        <v>-6.8126028602415207</v>
      </c>
      <c r="I832" s="161">
        <v>-9.8206707378207803</v>
      </c>
      <c r="J832"/>
      <c r="K832"/>
      <c r="L832"/>
      <c r="M832"/>
      <c r="N832"/>
      <c r="O832"/>
      <c r="P832"/>
    </row>
    <row r="834" spans="3:28" ht="13.35" customHeight="1">
      <c r="C834" s="216" t="s">
        <v>348</v>
      </c>
      <c r="D834" s="264"/>
      <c r="E834" s="264"/>
      <c r="F834" s="264"/>
      <c r="G834" s="264"/>
      <c r="H834" s="134">
        <v>2015</v>
      </c>
      <c r="I834" s="134">
        <v>2015</v>
      </c>
      <c r="J834" s="134">
        <v>2014</v>
      </c>
      <c r="K834" s="134">
        <v>2015</v>
      </c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</row>
    <row r="835" spans="3:28" ht="12.75">
      <c r="C835" s="270" t="s">
        <v>215</v>
      </c>
      <c r="D835" s="271" t="s">
        <v>191</v>
      </c>
      <c r="E835" s="272" t="s">
        <v>214</v>
      </c>
      <c r="F835" s="271" t="s">
        <v>189</v>
      </c>
      <c r="G835" s="271" t="s">
        <v>190</v>
      </c>
      <c r="H835" s="271" t="s">
        <v>266</v>
      </c>
      <c r="I835" s="271" t="s">
        <v>267</v>
      </c>
      <c r="J835" s="271" t="s">
        <v>268</v>
      </c>
      <c r="K835" s="366" t="s">
        <v>214</v>
      </c>
      <c r="L835" s="367" t="s">
        <v>189</v>
      </c>
      <c r="M835" s="367" t="s">
        <v>190</v>
      </c>
      <c r="N835" s="367" t="s">
        <v>266</v>
      </c>
      <c r="O835" s="367" t="s">
        <v>267</v>
      </c>
      <c r="P835" s="367" t="s">
        <v>268</v>
      </c>
      <c r="Q835" s="344"/>
      <c r="R835" s="345" t="s">
        <v>318</v>
      </c>
      <c r="S835" s="345" t="s">
        <v>319</v>
      </c>
      <c r="T835" s="345" t="s">
        <v>23</v>
      </c>
      <c r="U835" s="345" t="s">
        <v>320</v>
      </c>
      <c r="V835" s="267"/>
      <c r="W835" s="259"/>
      <c r="X835" s="259"/>
      <c r="AA835" s="259"/>
      <c r="AB835" s="259"/>
    </row>
    <row r="836" spans="3:28" ht="12.75">
      <c r="C836" s="273">
        <v>1</v>
      </c>
      <c r="D836" s="274">
        <v>26236.822</v>
      </c>
      <c r="E836" s="275">
        <v>7987.6989999999996</v>
      </c>
      <c r="F836" s="276">
        <v>2059.0082363900001</v>
      </c>
      <c r="G836" s="276">
        <v>7301.6852932700003</v>
      </c>
      <c r="H836" s="276">
        <v>1203.2605832699999</v>
      </c>
      <c r="I836" s="276">
        <v>4512.24</v>
      </c>
      <c r="J836" s="276">
        <v>3172.928887070002</v>
      </c>
      <c r="K836" s="368">
        <f t="shared" ref="K836:K855" si="44">E836/$D836</f>
        <v>0.30444613299583312</v>
      </c>
      <c r="L836" s="368">
        <f t="shared" ref="L836:L855" si="45">F836/$D836</f>
        <v>7.8477806358940888E-2</v>
      </c>
      <c r="M836" s="368">
        <f t="shared" ref="M836:M855" si="46">G836/$D836</f>
        <v>0.27829915121846693</v>
      </c>
      <c r="N836" s="368">
        <f t="shared" ref="N836:N855" si="47">H836/$D836</f>
        <v>4.5861521767765923E-2</v>
      </c>
      <c r="O836" s="368">
        <f t="shared" ref="O836:O855" si="48">I836/$D836</f>
        <v>0.17198119497856867</v>
      </c>
      <c r="P836" s="368">
        <f t="shared" ref="P836:P855" si="49">J836/$D836</f>
        <v>0.12093419268042456</v>
      </c>
      <c r="Q836" s="368">
        <f t="shared" ref="Q836:Q855" si="50">SUM(K836:P836)</f>
        <v>1</v>
      </c>
      <c r="R836" s="345">
        <v>12286.023999999999</v>
      </c>
      <c r="S836" s="345">
        <v>13689.441000000001</v>
      </c>
      <c r="T836" s="369">
        <f>SUM(R836:S836)</f>
        <v>25975.465</v>
      </c>
      <c r="U836" s="370">
        <f>J836/D836</f>
        <v>0.12093419268042456</v>
      </c>
      <c r="V836" s="71"/>
      <c r="W836" s="347"/>
      <c r="X836" s="269"/>
      <c r="Y836" s="269"/>
      <c r="Z836" s="269"/>
      <c r="AA836" s="269"/>
      <c r="AB836" s="259"/>
    </row>
    <row r="837" spans="3:28" ht="12.75">
      <c r="C837" s="273">
        <v>2</v>
      </c>
      <c r="D837" s="274">
        <v>24309.725999999999</v>
      </c>
      <c r="E837" s="275">
        <v>6449.201</v>
      </c>
      <c r="F837" s="276">
        <v>2003.29643042</v>
      </c>
      <c r="G837" s="276">
        <v>7336.3341994399998</v>
      </c>
      <c r="H837" s="276">
        <v>1213.9322705899999</v>
      </c>
      <c r="I837" s="276">
        <v>4346.28</v>
      </c>
      <c r="J837" s="276">
        <v>2960.6820995500011</v>
      </c>
      <c r="K837" s="368">
        <f t="shared" si="44"/>
        <v>0.26529303538838739</v>
      </c>
      <c r="L837" s="368">
        <f t="shared" si="45"/>
        <v>8.2407199094716249E-2</v>
      </c>
      <c r="M837" s="368">
        <f t="shared" si="46"/>
        <v>0.30178596827623644</v>
      </c>
      <c r="N837" s="368">
        <f t="shared" si="47"/>
        <v>4.9936073758708753E-2</v>
      </c>
      <c r="O837" s="368">
        <f t="shared" si="48"/>
        <v>0.17878770003413449</v>
      </c>
      <c r="P837" s="368">
        <f t="shared" si="49"/>
        <v>0.12179002344781678</v>
      </c>
      <c r="Q837" s="368">
        <f t="shared" si="50"/>
        <v>1</v>
      </c>
      <c r="R837" s="345">
        <v>12289.448</v>
      </c>
      <c r="S837" s="345">
        <v>11697.056</v>
      </c>
      <c r="T837" s="369">
        <f t="shared" ref="T837:T859" si="51">SUM(R837:S837)</f>
        <v>23986.504000000001</v>
      </c>
      <c r="U837" s="370">
        <f t="shared" ref="U837:U859" si="52">J837/D837</f>
        <v>0.12179002344781678</v>
      </c>
      <c r="V837" s="71"/>
      <c r="W837" s="347"/>
      <c r="X837" s="269"/>
      <c r="Y837" s="269"/>
      <c r="Z837" s="269"/>
      <c r="AA837" s="269"/>
      <c r="AB837" s="259"/>
    </row>
    <row r="838" spans="3:28" ht="12.75">
      <c r="C838" s="273">
        <v>3</v>
      </c>
      <c r="D838" s="274">
        <v>23077.121999999999</v>
      </c>
      <c r="E838" s="275">
        <v>5571.6620000000003</v>
      </c>
      <c r="F838" s="276">
        <v>1977.1250854299999</v>
      </c>
      <c r="G838" s="276">
        <v>7275.0444245199997</v>
      </c>
      <c r="H838" s="276">
        <v>1200.7264721000001</v>
      </c>
      <c r="I838" s="276">
        <v>4255.5460000000003</v>
      </c>
      <c r="J838" s="276">
        <v>2797.0180179499985</v>
      </c>
      <c r="K838" s="368">
        <f t="shared" si="44"/>
        <v>0.24143660548312743</v>
      </c>
      <c r="L838" s="368">
        <f t="shared" si="45"/>
        <v>8.5674681852875759E-2</v>
      </c>
      <c r="M838" s="368">
        <f t="shared" si="46"/>
        <v>0.3152492076143637</v>
      </c>
      <c r="N838" s="368">
        <f t="shared" si="47"/>
        <v>5.2031031950171266E-2</v>
      </c>
      <c r="O838" s="368">
        <f t="shared" si="48"/>
        <v>0.18440540375875294</v>
      </c>
      <c r="P838" s="368">
        <f t="shared" si="49"/>
        <v>0.12120306934070889</v>
      </c>
      <c r="Q838" s="368">
        <f t="shared" si="50"/>
        <v>1</v>
      </c>
      <c r="R838" s="345">
        <v>12275.339999999998</v>
      </c>
      <c r="S838" s="345">
        <v>10696.884</v>
      </c>
      <c r="T838" s="369">
        <f t="shared" si="51"/>
        <v>22972.223999999998</v>
      </c>
      <c r="U838" s="370">
        <f t="shared" si="52"/>
        <v>0.12120306934070889</v>
      </c>
      <c r="V838" s="71"/>
      <c r="W838" s="347"/>
      <c r="X838" s="269"/>
      <c r="Y838" s="269"/>
      <c r="Z838" s="269"/>
      <c r="AA838" s="269"/>
      <c r="AB838" s="259"/>
    </row>
    <row r="839" spans="3:28" ht="12.75">
      <c r="C839" s="273">
        <v>4</v>
      </c>
      <c r="D839" s="274">
        <v>22686.288</v>
      </c>
      <c r="E839" s="275">
        <v>5159.8379999999997</v>
      </c>
      <c r="F839" s="276">
        <v>1993.16791848</v>
      </c>
      <c r="G839" s="276">
        <v>7376.4026647199998</v>
      </c>
      <c r="H839" s="276">
        <v>1193.8082882000001</v>
      </c>
      <c r="I839" s="276">
        <v>4227.3320000000003</v>
      </c>
      <c r="J839" s="276">
        <v>2735.7391286000002</v>
      </c>
      <c r="K839" s="368">
        <f t="shared" si="44"/>
        <v>0.22744302637787195</v>
      </c>
      <c r="L839" s="368">
        <f t="shared" si="45"/>
        <v>8.7857824888760996E-2</v>
      </c>
      <c r="M839" s="368">
        <f t="shared" si="46"/>
        <v>0.32514806585898937</v>
      </c>
      <c r="N839" s="368">
        <f t="shared" si="47"/>
        <v>5.2622460236773867E-2</v>
      </c>
      <c r="O839" s="368">
        <f t="shared" si="48"/>
        <v>0.18633863768281528</v>
      </c>
      <c r="P839" s="368">
        <f t="shared" si="49"/>
        <v>0.12058998495478855</v>
      </c>
      <c r="Q839" s="368">
        <f t="shared" si="50"/>
        <v>0.99999999999999989</v>
      </c>
      <c r="R839" s="345">
        <v>12310.165000000001</v>
      </c>
      <c r="S839" s="345">
        <v>10213.992</v>
      </c>
      <c r="T839" s="369">
        <f t="shared" si="51"/>
        <v>22524.156999999999</v>
      </c>
      <c r="U839" s="370">
        <f t="shared" si="52"/>
        <v>0.12058998495478855</v>
      </c>
      <c r="V839" s="71"/>
      <c r="W839" s="347"/>
      <c r="X839" s="269"/>
      <c r="Y839" s="269"/>
      <c r="Z839" s="269"/>
      <c r="AA839" s="269"/>
      <c r="AB839" s="259"/>
    </row>
    <row r="840" spans="3:28" ht="12.75">
      <c r="C840" s="273">
        <v>5</v>
      </c>
      <c r="D840" s="274">
        <v>22672.760999999999</v>
      </c>
      <c r="E840" s="275">
        <v>5031.6580000000004</v>
      </c>
      <c r="F840" s="276">
        <v>2057.8817359999998</v>
      </c>
      <c r="G840" s="276">
        <v>7417.4419889500005</v>
      </c>
      <c r="H840" s="276">
        <v>1193.61346553</v>
      </c>
      <c r="I840" s="276">
        <v>4267.1390000000001</v>
      </c>
      <c r="J840" s="276">
        <v>2705.0268095199999</v>
      </c>
      <c r="K840" s="368">
        <f t="shared" si="44"/>
        <v>0.22192524324673121</v>
      </c>
      <c r="L840" s="368">
        <f t="shared" si="45"/>
        <v>9.076449648104172E-2</v>
      </c>
      <c r="M840" s="368">
        <f t="shared" si="46"/>
        <v>0.32715212712514374</v>
      </c>
      <c r="N840" s="368">
        <f t="shared" si="47"/>
        <v>5.2645262988923143E-2</v>
      </c>
      <c r="O840" s="368">
        <f t="shared" si="48"/>
        <v>0.18820552997493337</v>
      </c>
      <c r="P840" s="368">
        <f t="shared" si="49"/>
        <v>0.11930734018322692</v>
      </c>
      <c r="Q840" s="368">
        <f t="shared" si="50"/>
        <v>1</v>
      </c>
      <c r="R840" s="345">
        <v>12329.778999999999</v>
      </c>
      <c r="S840" s="345">
        <v>10105.409</v>
      </c>
      <c r="T840" s="369">
        <f t="shared" si="51"/>
        <v>22435.187999999998</v>
      </c>
      <c r="U840" s="370">
        <f t="shared" si="52"/>
        <v>0.11930734018322692</v>
      </c>
      <c r="V840" s="71"/>
      <c r="W840" s="347"/>
      <c r="X840" s="269"/>
      <c r="Y840" s="269"/>
      <c r="Z840" s="269"/>
      <c r="AA840" s="269"/>
      <c r="AB840" s="259"/>
    </row>
    <row r="841" spans="3:28" ht="12.75">
      <c r="C841" s="273">
        <v>6</v>
      </c>
      <c r="D841" s="274">
        <v>23539.56</v>
      </c>
      <c r="E841" s="275">
        <v>5226.7889999999998</v>
      </c>
      <c r="F841" s="276">
        <v>2272.2160177999999</v>
      </c>
      <c r="G841" s="276">
        <v>7547.4795704300004</v>
      </c>
      <c r="H841" s="276">
        <v>1211.53763583</v>
      </c>
      <c r="I841" s="276">
        <v>4518.9969999999994</v>
      </c>
      <c r="J841" s="276">
        <v>2762.5407759400023</v>
      </c>
      <c r="K841" s="368">
        <f t="shared" si="44"/>
        <v>0.22204276545525911</v>
      </c>
      <c r="L841" s="368">
        <f t="shared" si="45"/>
        <v>9.6527548424864343E-2</v>
      </c>
      <c r="M841" s="368">
        <f t="shared" si="46"/>
        <v>0.32062959419929682</v>
      </c>
      <c r="N841" s="368">
        <f t="shared" si="47"/>
        <v>5.1468151309115376E-2</v>
      </c>
      <c r="O841" s="368">
        <f t="shared" si="48"/>
        <v>0.19197457386629144</v>
      </c>
      <c r="P841" s="368">
        <f t="shared" si="49"/>
        <v>0.1173573667451729</v>
      </c>
      <c r="Q841" s="368">
        <f t="shared" si="50"/>
        <v>1</v>
      </c>
      <c r="R841" s="345">
        <v>12506.045</v>
      </c>
      <c r="S841" s="345">
        <v>10530.708000000001</v>
      </c>
      <c r="T841" s="369">
        <f t="shared" si="51"/>
        <v>23036.753000000001</v>
      </c>
      <c r="U841" s="370">
        <f t="shared" si="52"/>
        <v>0.1173573667451729</v>
      </c>
      <c r="V841" s="71"/>
      <c r="W841" s="347"/>
      <c r="X841" s="269"/>
      <c r="Y841" s="269"/>
      <c r="Z841" s="269"/>
      <c r="AA841" s="269"/>
      <c r="AB841" s="259"/>
    </row>
    <row r="842" spans="3:28" ht="12.75">
      <c r="C842" s="273">
        <v>7</v>
      </c>
      <c r="D842" s="274">
        <v>26903.231</v>
      </c>
      <c r="E842" s="275">
        <v>6091.74</v>
      </c>
      <c r="F842" s="276">
        <v>2862.7239576699999</v>
      </c>
      <c r="G842" s="276">
        <v>8178.1798821599996</v>
      </c>
      <c r="H842" s="276">
        <v>1320.8981315199999</v>
      </c>
      <c r="I842" s="276">
        <v>5503.0789999999997</v>
      </c>
      <c r="J842" s="276">
        <v>2946.6100286500023</v>
      </c>
      <c r="K842" s="368">
        <f t="shared" si="44"/>
        <v>0.22643153902220889</v>
      </c>
      <c r="L842" s="368">
        <f t="shared" si="45"/>
        <v>0.10640818411996684</v>
      </c>
      <c r="M842" s="368">
        <f t="shared" si="46"/>
        <v>0.30398504485056088</v>
      </c>
      <c r="N842" s="368">
        <f t="shared" si="47"/>
        <v>4.9098122508779707E-2</v>
      </c>
      <c r="O842" s="368">
        <f t="shared" si="48"/>
        <v>0.20455085859389899</v>
      </c>
      <c r="P842" s="368">
        <f t="shared" si="49"/>
        <v>0.10952625090458475</v>
      </c>
      <c r="Q842" s="368">
        <f t="shared" si="50"/>
        <v>1</v>
      </c>
      <c r="R842" s="345">
        <v>13416.873</v>
      </c>
      <c r="S842" s="345">
        <v>12348.049000000001</v>
      </c>
      <c r="T842" s="369">
        <f t="shared" si="51"/>
        <v>25764.921999999999</v>
      </c>
      <c r="U842" s="370">
        <f t="shared" si="52"/>
        <v>0.10952625090458475</v>
      </c>
      <c r="V842" s="71"/>
      <c r="W842" s="347"/>
      <c r="X842" s="269"/>
      <c r="Y842" s="269"/>
      <c r="Z842" s="269"/>
      <c r="AA842" s="269"/>
      <c r="AB842" s="259"/>
    </row>
    <row r="843" spans="3:28" ht="12.75">
      <c r="C843" s="273">
        <v>8</v>
      </c>
      <c r="D843" s="274">
        <v>32118.179</v>
      </c>
      <c r="E843" s="275">
        <v>7982.8</v>
      </c>
      <c r="F843" s="276">
        <v>3458.8761571199998</v>
      </c>
      <c r="G843" s="276">
        <v>8616.5910460800005</v>
      </c>
      <c r="H843" s="276">
        <v>1429.78822257</v>
      </c>
      <c r="I843" s="276">
        <v>7229.1090000000004</v>
      </c>
      <c r="J843" s="276">
        <v>3401.0145742299992</v>
      </c>
      <c r="K843" s="368">
        <f t="shared" si="44"/>
        <v>0.24854460148565707</v>
      </c>
      <c r="L843" s="368">
        <f t="shared" si="45"/>
        <v>0.10769216265716683</v>
      </c>
      <c r="M843" s="368">
        <f t="shared" si="46"/>
        <v>0.26827769550944969</v>
      </c>
      <c r="N843" s="368">
        <f t="shared" si="47"/>
        <v>4.4516478427061509E-2</v>
      </c>
      <c r="O843" s="368">
        <f t="shared" si="48"/>
        <v>0.22507842054183708</v>
      </c>
      <c r="P843" s="368">
        <f t="shared" si="49"/>
        <v>0.10589064137882784</v>
      </c>
      <c r="Q843" s="368">
        <f t="shared" si="50"/>
        <v>1</v>
      </c>
      <c r="R843" s="345">
        <v>14190.177</v>
      </c>
      <c r="S843" s="345">
        <v>16136.204</v>
      </c>
      <c r="T843" s="369">
        <f t="shared" si="51"/>
        <v>30326.381000000001</v>
      </c>
      <c r="U843" s="370">
        <f t="shared" si="52"/>
        <v>0.10589064137882784</v>
      </c>
      <c r="V843" s="71"/>
      <c r="W843" s="347"/>
      <c r="X843" s="269"/>
      <c r="Y843" s="269"/>
      <c r="Z843" s="269"/>
      <c r="AA843" s="269"/>
      <c r="AB843" s="259"/>
    </row>
    <row r="844" spans="3:28" ht="12.75">
      <c r="C844" s="273">
        <v>9</v>
      </c>
      <c r="D844" s="274">
        <v>35591.879000000001</v>
      </c>
      <c r="E844" s="275">
        <v>8933.5319999999992</v>
      </c>
      <c r="F844" s="276">
        <v>3853.3553966600002</v>
      </c>
      <c r="G844" s="276">
        <v>8354.6780535199996</v>
      </c>
      <c r="H844" s="276">
        <v>1483.5354066700002</v>
      </c>
      <c r="I844" s="276">
        <v>9212.9089999999997</v>
      </c>
      <c r="J844" s="276">
        <v>3753.8691431499974</v>
      </c>
      <c r="K844" s="368">
        <f t="shared" si="44"/>
        <v>0.25099916753481882</v>
      </c>
      <c r="L844" s="368">
        <f t="shared" si="45"/>
        <v>0.10826501732768871</v>
      </c>
      <c r="M844" s="368">
        <f t="shared" si="46"/>
        <v>0.23473551518648395</v>
      </c>
      <c r="N844" s="368">
        <f t="shared" si="47"/>
        <v>4.1681851263598649E-2</v>
      </c>
      <c r="O844" s="368">
        <f t="shared" si="48"/>
        <v>0.25884862667688885</v>
      </c>
      <c r="P844" s="368">
        <f t="shared" si="49"/>
        <v>0.10546982201052092</v>
      </c>
      <c r="Q844" s="368">
        <f t="shared" si="50"/>
        <v>0.99999999999999989</v>
      </c>
      <c r="R844" s="345">
        <v>14213.918</v>
      </c>
      <c r="S844" s="345">
        <v>18930.638999999999</v>
      </c>
      <c r="T844" s="369">
        <f t="shared" si="51"/>
        <v>33144.557000000001</v>
      </c>
      <c r="U844" s="370">
        <f t="shared" si="52"/>
        <v>0.10546982201052092</v>
      </c>
      <c r="V844" s="71"/>
      <c r="W844" s="347"/>
      <c r="X844" s="269"/>
      <c r="Y844" s="269"/>
      <c r="Z844" s="269"/>
      <c r="AA844" s="269"/>
      <c r="AB844" s="259"/>
    </row>
    <row r="845" spans="3:28" ht="12.75">
      <c r="C845" s="273">
        <v>10</v>
      </c>
      <c r="D845" s="274">
        <v>37393.228000000003</v>
      </c>
      <c r="E845" s="275">
        <v>9286.4809999999998</v>
      </c>
      <c r="F845" s="276">
        <v>4039.0155923699999</v>
      </c>
      <c r="G845" s="276">
        <v>8228.1022983300008</v>
      </c>
      <c r="H845" s="276">
        <v>1505.87870873</v>
      </c>
      <c r="I845" s="276">
        <v>10383.041999999999</v>
      </c>
      <c r="J845" s="276">
        <v>3950.7084005700035</v>
      </c>
      <c r="K845" s="368">
        <f t="shared" si="44"/>
        <v>0.24834659901520134</v>
      </c>
      <c r="L845" s="368">
        <f t="shared" si="45"/>
        <v>0.10801462747131646</v>
      </c>
      <c r="M845" s="368">
        <f t="shared" si="46"/>
        <v>0.22004257825320672</v>
      </c>
      <c r="N845" s="368">
        <f t="shared" si="47"/>
        <v>4.0271428525239912E-2</v>
      </c>
      <c r="O845" s="368">
        <f t="shared" si="48"/>
        <v>0.27767172173528315</v>
      </c>
      <c r="P845" s="368">
        <f t="shared" si="49"/>
        <v>0.10565304499975245</v>
      </c>
      <c r="Q845" s="368">
        <f t="shared" si="50"/>
        <v>1</v>
      </c>
      <c r="R845" s="345">
        <v>14277.958000000001</v>
      </c>
      <c r="S845" s="345">
        <v>20268.512999999999</v>
      </c>
      <c r="T845" s="369">
        <f t="shared" si="51"/>
        <v>34546.470999999998</v>
      </c>
      <c r="U845" s="370">
        <f t="shared" si="52"/>
        <v>0.10565304499975245</v>
      </c>
      <c r="V845" s="71"/>
      <c r="W845" s="347"/>
      <c r="X845" s="269"/>
      <c r="Y845" s="269"/>
      <c r="Z845" s="269"/>
      <c r="AA845" s="269"/>
      <c r="AB845" s="259"/>
    </row>
    <row r="846" spans="3:28" ht="12.75">
      <c r="C846" s="273">
        <v>11</v>
      </c>
      <c r="D846" s="274">
        <v>38561.767999999996</v>
      </c>
      <c r="E846" s="275">
        <v>9991.4989999999998</v>
      </c>
      <c r="F846" s="276">
        <v>4024.2577890299999</v>
      </c>
      <c r="G846" s="276">
        <v>8115.7899847999997</v>
      </c>
      <c r="H846" s="276">
        <v>1497.16407039</v>
      </c>
      <c r="I846" s="276">
        <v>10784.993</v>
      </c>
      <c r="J846" s="276">
        <v>4148.0641557799936</v>
      </c>
      <c r="K846" s="368">
        <f t="shared" si="44"/>
        <v>0.25910375789823747</v>
      </c>
      <c r="L846" s="368">
        <f t="shared" si="45"/>
        <v>0.10435874695968297</v>
      </c>
      <c r="M846" s="368">
        <f t="shared" si="46"/>
        <v>0.21046208215349463</v>
      </c>
      <c r="N846" s="368">
        <f t="shared" si="47"/>
        <v>3.8825088890893179E-2</v>
      </c>
      <c r="O846" s="368">
        <f t="shared" si="48"/>
        <v>0.27968097832028865</v>
      </c>
      <c r="P846" s="368">
        <f t="shared" si="49"/>
        <v>0.107569345777403</v>
      </c>
      <c r="Q846" s="368">
        <f t="shared" si="50"/>
        <v>0.99999999999999978</v>
      </c>
      <c r="R846" s="345">
        <v>13938.587</v>
      </c>
      <c r="S846" s="345">
        <v>21067.663</v>
      </c>
      <c r="T846" s="369">
        <f t="shared" si="51"/>
        <v>35006.25</v>
      </c>
      <c r="U846" s="370">
        <f t="shared" si="52"/>
        <v>0.107569345777403</v>
      </c>
      <c r="V846" s="71"/>
      <c r="W846" s="347"/>
      <c r="X846" s="269"/>
      <c r="Y846" s="269"/>
      <c r="Z846" s="269"/>
      <c r="AA846" s="269"/>
      <c r="AB846" s="259"/>
    </row>
    <row r="847" spans="3:28" ht="12.75">
      <c r="C847" s="273">
        <v>12</v>
      </c>
      <c r="D847" s="274">
        <v>39087.870000000003</v>
      </c>
      <c r="E847" s="275">
        <v>10260.615</v>
      </c>
      <c r="F847" s="276">
        <v>4003.31428177</v>
      </c>
      <c r="G847" s="276">
        <v>8157.5275539699996</v>
      </c>
      <c r="H847" s="276">
        <v>1518.2404520499999</v>
      </c>
      <c r="I847" s="276">
        <v>10796.151</v>
      </c>
      <c r="J847" s="276">
        <v>4352.0217122100057</v>
      </c>
      <c r="K847" s="368">
        <f t="shared" si="44"/>
        <v>0.26250125678375413</v>
      </c>
      <c r="L847" s="368">
        <f t="shared" si="45"/>
        <v>0.10241832777713392</v>
      </c>
      <c r="M847" s="368">
        <f t="shared" si="46"/>
        <v>0.20869716241816194</v>
      </c>
      <c r="N847" s="368">
        <f t="shared" si="47"/>
        <v>3.8841728957090774E-2</v>
      </c>
      <c r="O847" s="368">
        <f t="shared" si="48"/>
        <v>0.27620208008264452</v>
      </c>
      <c r="P847" s="368">
        <f t="shared" si="49"/>
        <v>0.11133944398121477</v>
      </c>
      <c r="Q847" s="368">
        <f t="shared" si="50"/>
        <v>1</v>
      </c>
      <c r="R847" s="345">
        <v>13852.384</v>
      </c>
      <c r="S847" s="345">
        <v>20890.526000000002</v>
      </c>
      <c r="T847" s="369">
        <f t="shared" si="51"/>
        <v>34742.910000000003</v>
      </c>
      <c r="U847" s="370">
        <f t="shared" si="52"/>
        <v>0.11133944398121477</v>
      </c>
      <c r="V847" s="71"/>
      <c r="W847" s="347"/>
      <c r="X847" s="269"/>
      <c r="Y847" s="269"/>
      <c r="Z847" s="269"/>
      <c r="AA847" s="269"/>
      <c r="AB847" s="259"/>
    </row>
    <row r="848" spans="3:28" ht="12.75">
      <c r="C848" s="273">
        <v>13</v>
      </c>
      <c r="D848" s="274">
        <v>38997.175000000003</v>
      </c>
      <c r="E848" s="275">
        <v>10365.057000000001</v>
      </c>
      <c r="F848" s="276">
        <v>3979.9891930899998</v>
      </c>
      <c r="G848" s="276">
        <v>8151.1778840300003</v>
      </c>
      <c r="H848" s="276">
        <v>1505.6686122399999</v>
      </c>
      <c r="I848" s="276">
        <v>10625.589</v>
      </c>
      <c r="J848" s="276">
        <v>4369.6933106400047</v>
      </c>
      <c r="K848" s="368">
        <f t="shared" si="44"/>
        <v>0.26578994504089076</v>
      </c>
      <c r="L848" s="368">
        <f t="shared" si="45"/>
        <v>0.10205839764264975</v>
      </c>
      <c r="M848" s="368">
        <f t="shared" si="46"/>
        <v>0.20901970165864578</v>
      </c>
      <c r="N848" s="368">
        <f t="shared" si="47"/>
        <v>3.8609684220459552E-2</v>
      </c>
      <c r="O848" s="368">
        <f t="shared" si="48"/>
        <v>0.27247073666233512</v>
      </c>
      <c r="P848" s="368">
        <f t="shared" si="49"/>
        <v>0.11205153477501907</v>
      </c>
      <c r="Q848" s="368">
        <f t="shared" si="50"/>
        <v>1</v>
      </c>
      <c r="R848" s="345">
        <v>13747.920999999998</v>
      </c>
      <c r="S848" s="345">
        <v>20562.754000000001</v>
      </c>
      <c r="T848" s="369">
        <f t="shared" si="51"/>
        <v>34310.675000000003</v>
      </c>
      <c r="U848" s="370">
        <f t="shared" si="52"/>
        <v>0.11205153477501907</v>
      </c>
      <c r="V848" s="71"/>
      <c r="W848" s="347"/>
      <c r="X848" s="269"/>
      <c r="Y848" s="269"/>
      <c r="Z848" s="269"/>
      <c r="AA848" s="269"/>
      <c r="AB848" s="259"/>
    </row>
    <row r="849" spans="3:28" ht="12.75">
      <c r="C849" s="273">
        <v>14</v>
      </c>
      <c r="D849" s="274">
        <v>39088.493999999999</v>
      </c>
      <c r="E849" s="275">
        <v>11085.666999999999</v>
      </c>
      <c r="F849" s="276">
        <v>3904.7273600600001</v>
      </c>
      <c r="G849" s="276">
        <v>8160.6258565500002</v>
      </c>
      <c r="H849" s="276">
        <v>1457.6901435</v>
      </c>
      <c r="I849" s="276">
        <v>9993.4060000000009</v>
      </c>
      <c r="J849" s="276">
        <v>4486.3776398899972</v>
      </c>
      <c r="K849" s="368">
        <f t="shared" si="44"/>
        <v>0.28360435170513348</v>
      </c>
      <c r="L849" s="368">
        <f t="shared" si="45"/>
        <v>9.9894545951552907E-2</v>
      </c>
      <c r="M849" s="368">
        <f t="shared" si="46"/>
        <v>0.20877309462344598</v>
      </c>
      <c r="N849" s="368">
        <f t="shared" si="47"/>
        <v>3.7292051811973106E-2</v>
      </c>
      <c r="O849" s="368">
        <f t="shared" si="48"/>
        <v>0.25566106486476559</v>
      </c>
      <c r="P849" s="368">
        <f t="shared" si="49"/>
        <v>0.11477489104312889</v>
      </c>
      <c r="Q849" s="368">
        <f t="shared" si="50"/>
        <v>1</v>
      </c>
      <c r="R849" s="345">
        <v>13733.107</v>
      </c>
      <c r="S849" s="345">
        <v>20446.724999999999</v>
      </c>
      <c r="T849" s="369">
        <f t="shared" si="51"/>
        <v>34179.831999999995</v>
      </c>
      <c r="U849" s="370">
        <f t="shared" si="52"/>
        <v>0.11477489104312889</v>
      </c>
      <c r="V849" s="71"/>
      <c r="W849" s="347"/>
      <c r="X849" s="269"/>
      <c r="Y849" s="269"/>
      <c r="Z849" s="269"/>
      <c r="AA849" s="269"/>
      <c r="AB849" s="259"/>
    </row>
    <row r="850" spans="3:28" ht="12.75">
      <c r="C850" s="273">
        <v>15</v>
      </c>
      <c r="D850" s="274">
        <v>38075.531999999999</v>
      </c>
      <c r="E850" s="275">
        <v>11354.95</v>
      </c>
      <c r="F850" s="276">
        <v>3830.7122353599998</v>
      </c>
      <c r="G850" s="276">
        <v>8072.5793317999996</v>
      </c>
      <c r="H850" s="276">
        <v>1442.2684586299999</v>
      </c>
      <c r="I850" s="276">
        <v>8922.07</v>
      </c>
      <c r="J850" s="276">
        <v>4452.9519742100019</v>
      </c>
      <c r="K850" s="368">
        <f t="shared" si="44"/>
        <v>0.29822170311369517</v>
      </c>
      <c r="L850" s="368">
        <f t="shared" si="45"/>
        <v>0.10060823931127212</v>
      </c>
      <c r="M850" s="368">
        <f t="shared" si="46"/>
        <v>0.21201487957673185</v>
      </c>
      <c r="N850" s="368">
        <f t="shared" si="47"/>
        <v>3.7879141350671081E-2</v>
      </c>
      <c r="O850" s="368">
        <f t="shared" si="48"/>
        <v>0.2343255505924382</v>
      </c>
      <c r="P850" s="368">
        <f t="shared" si="49"/>
        <v>0.11695048605519161</v>
      </c>
      <c r="Q850" s="368">
        <f t="shared" si="50"/>
        <v>1</v>
      </c>
      <c r="R850" s="345">
        <v>13506.423999999999</v>
      </c>
      <c r="S850" s="345">
        <v>19569.210999999999</v>
      </c>
      <c r="T850" s="369">
        <f t="shared" si="51"/>
        <v>33075.634999999995</v>
      </c>
      <c r="U850" s="370">
        <f t="shared" si="52"/>
        <v>0.11695048605519161</v>
      </c>
      <c r="V850" s="71"/>
      <c r="W850" s="347"/>
      <c r="X850" s="269"/>
      <c r="Y850" s="269"/>
      <c r="Z850" s="269"/>
      <c r="AA850" s="269"/>
      <c r="AB850" s="259"/>
    </row>
    <row r="851" spans="3:28" ht="12.75">
      <c r="C851" s="273">
        <v>16</v>
      </c>
      <c r="D851" s="274">
        <v>37588.785000000003</v>
      </c>
      <c r="E851" s="275">
        <v>10989.394</v>
      </c>
      <c r="F851" s="276">
        <v>3797.9095620500002</v>
      </c>
      <c r="G851" s="276">
        <v>8248.9933457200004</v>
      </c>
      <c r="H851" s="276">
        <v>1470.7239838200001</v>
      </c>
      <c r="I851" s="276">
        <v>8620.494999999999</v>
      </c>
      <c r="J851" s="276">
        <v>4461.2691084100006</v>
      </c>
      <c r="K851" s="368">
        <f t="shared" si="44"/>
        <v>0.29235831911034099</v>
      </c>
      <c r="L851" s="368">
        <f t="shared" si="45"/>
        <v>0.10103836987681299</v>
      </c>
      <c r="M851" s="368">
        <f t="shared" si="46"/>
        <v>0.21945357759555142</v>
      </c>
      <c r="N851" s="368">
        <f t="shared" si="47"/>
        <v>3.9126669931470251E-2</v>
      </c>
      <c r="O851" s="368">
        <f t="shared" si="48"/>
        <v>0.22933688864910101</v>
      </c>
      <c r="P851" s="368">
        <f t="shared" si="49"/>
        <v>0.11868617483672325</v>
      </c>
      <c r="Q851" s="368">
        <f t="shared" si="50"/>
        <v>0.99999999999999989</v>
      </c>
      <c r="R851" s="345">
        <v>13577.058999999999</v>
      </c>
      <c r="S851" s="345">
        <v>19047.400000000001</v>
      </c>
      <c r="T851" s="369">
        <f t="shared" si="51"/>
        <v>32624.459000000003</v>
      </c>
      <c r="U851" s="370">
        <f t="shared" si="52"/>
        <v>0.11868617483672325</v>
      </c>
      <c r="V851" s="71"/>
      <c r="W851" s="347"/>
      <c r="X851" s="269"/>
      <c r="Y851" s="269"/>
      <c r="Z851" s="269"/>
      <c r="AA851" s="269"/>
      <c r="AB851" s="259"/>
    </row>
    <row r="852" spans="3:28" ht="12.75">
      <c r="C852" s="273">
        <v>17</v>
      </c>
      <c r="D852" s="274">
        <v>37272.332999999999</v>
      </c>
      <c r="E852" s="275">
        <v>10613.477000000001</v>
      </c>
      <c r="F852" s="276">
        <v>3790.9206839200001</v>
      </c>
      <c r="G852" s="276">
        <v>8236.5497042099996</v>
      </c>
      <c r="H852" s="276">
        <v>1472.4973616</v>
      </c>
      <c r="I852" s="276">
        <v>8676.3619999999992</v>
      </c>
      <c r="J852" s="276">
        <v>4482.5262502699989</v>
      </c>
      <c r="K852" s="368">
        <f t="shared" si="44"/>
        <v>0.28475483410174512</v>
      </c>
      <c r="L852" s="368">
        <f t="shared" si="45"/>
        <v>0.10170870398480289</v>
      </c>
      <c r="M852" s="368">
        <f t="shared" si="46"/>
        <v>0.2209829393885808</v>
      </c>
      <c r="N852" s="368">
        <f t="shared" si="47"/>
        <v>3.9506444675733068E-2</v>
      </c>
      <c r="O852" s="368">
        <f t="shared" si="48"/>
        <v>0.23278290629137702</v>
      </c>
      <c r="P852" s="368">
        <f t="shared" si="49"/>
        <v>0.12026417155776106</v>
      </c>
      <c r="Q852" s="368">
        <f t="shared" si="50"/>
        <v>0.99999999999999989</v>
      </c>
      <c r="R852" s="345">
        <v>13589.837</v>
      </c>
      <c r="S852" s="345">
        <v>18801.264999999999</v>
      </c>
      <c r="T852" s="369">
        <f t="shared" si="51"/>
        <v>32391.101999999999</v>
      </c>
      <c r="U852" s="370">
        <f t="shared" si="52"/>
        <v>0.12026417155776106</v>
      </c>
      <c r="V852" s="71"/>
      <c r="W852" s="347"/>
      <c r="X852" s="269"/>
      <c r="Y852" s="269"/>
      <c r="Z852" s="269"/>
      <c r="AA852" s="269"/>
      <c r="AB852" s="259"/>
    </row>
    <row r="853" spans="3:28" ht="12.75">
      <c r="C853" s="273">
        <v>18</v>
      </c>
      <c r="D853" s="274">
        <v>37472.536999999997</v>
      </c>
      <c r="E853" s="275">
        <v>10864.120999999999</v>
      </c>
      <c r="F853" s="276">
        <v>3760.4632643499999</v>
      </c>
      <c r="G853" s="276">
        <v>8231.5427895499997</v>
      </c>
      <c r="H853" s="276">
        <v>1436.6116761499998</v>
      </c>
      <c r="I853" s="276">
        <v>8666.3520000000008</v>
      </c>
      <c r="J853" s="276">
        <v>4513.4462699499982</v>
      </c>
      <c r="K853" s="368">
        <f t="shared" si="44"/>
        <v>0.28992221690247449</v>
      </c>
      <c r="L853" s="368">
        <f t="shared" si="45"/>
        <v>0.10035251321120853</v>
      </c>
      <c r="M853" s="368">
        <f t="shared" si="46"/>
        <v>0.21966868134788953</v>
      </c>
      <c r="N853" s="368">
        <f t="shared" si="47"/>
        <v>3.8337721199661501E-2</v>
      </c>
      <c r="O853" s="368">
        <f t="shared" si="48"/>
        <v>0.23127209134518972</v>
      </c>
      <c r="P853" s="368">
        <f t="shared" si="49"/>
        <v>0.12044677599357627</v>
      </c>
      <c r="Q853" s="368">
        <f t="shared" si="50"/>
        <v>0.99999999999999989</v>
      </c>
      <c r="R853" s="345">
        <v>13489.178</v>
      </c>
      <c r="S853" s="345">
        <v>18978.291000000001</v>
      </c>
      <c r="T853" s="369">
        <f t="shared" si="51"/>
        <v>32467.469000000001</v>
      </c>
      <c r="U853" s="370">
        <f t="shared" si="52"/>
        <v>0.12044677599357627</v>
      </c>
      <c r="V853" s="71"/>
      <c r="W853" s="347"/>
      <c r="X853" s="269"/>
      <c r="Y853" s="269"/>
      <c r="Z853" s="269"/>
      <c r="AA853" s="269"/>
      <c r="AB853" s="259"/>
    </row>
    <row r="854" spans="3:28" ht="12.75">
      <c r="C854" s="273">
        <v>19</v>
      </c>
      <c r="D854" s="274">
        <v>38728.413</v>
      </c>
      <c r="E854" s="275">
        <v>12044.466</v>
      </c>
      <c r="F854" s="276">
        <v>3749.4524583100001</v>
      </c>
      <c r="G854" s="276">
        <v>8036.9306617599996</v>
      </c>
      <c r="H854" s="276">
        <v>1390.7186506099999</v>
      </c>
      <c r="I854" s="276">
        <v>8819.3590000000004</v>
      </c>
      <c r="J854" s="276">
        <v>4687.4862293199985</v>
      </c>
      <c r="K854" s="368">
        <f t="shared" si="44"/>
        <v>0.31099818110285077</v>
      </c>
      <c r="L854" s="368">
        <f t="shared" si="45"/>
        <v>9.6813996956446421E-2</v>
      </c>
      <c r="M854" s="368">
        <f t="shared" si="46"/>
        <v>0.20752026843341087</v>
      </c>
      <c r="N854" s="368">
        <f t="shared" si="47"/>
        <v>3.5909518177519952E-2</v>
      </c>
      <c r="O854" s="368">
        <f t="shared" si="48"/>
        <v>0.22772322222446864</v>
      </c>
      <c r="P854" s="368">
        <f t="shared" si="49"/>
        <v>0.1210348131053033</v>
      </c>
      <c r="Q854" s="368">
        <f t="shared" si="50"/>
        <v>1</v>
      </c>
      <c r="R854" s="345">
        <v>13114.012000000001</v>
      </c>
      <c r="S854" s="345">
        <v>19870.663</v>
      </c>
      <c r="T854" s="369">
        <f t="shared" si="51"/>
        <v>32984.675000000003</v>
      </c>
      <c r="U854" s="370">
        <f t="shared" si="52"/>
        <v>0.1210348131053033</v>
      </c>
      <c r="V854" s="71"/>
      <c r="W854" s="347"/>
      <c r="X854" s="269"/>
      <c r="Y854" s="269"/>
      <c r="Z854" s="269"/>
      <c r="AA854" s="269"/>
      <c r="AB854" s="259"/>
    </row>
    <row r="855" spans="3:28" ht="12.75">
      <c r="C855" s="273">
        <v>20</v>
      </c>
      <c r="D855" s="274">
        <v>39857.964</v>
      </c>
      <c r="E855" s="275">
        <v>13415.896000000001</v>
      </c>
      <c r="F855" s="276">
        <v>3679.5794345899999</v>
      </c>
      <c r="G855" s="276">
        <v>8078.30915</v>
      </c>
      <c r="H855" s="276">
        <v>1368.57158325</v>
      </c>
      <c r="I855" s="276">
        <v>8456.4490000000005</v>
      </c>
      <c r="J855" s="276">
        <v>4859.1588321599993</v>
      </c>
      <c r="K855" s="368">
        <f t="shared" si="44"/>
        <v>0.33659260668708518</v>
      </c>
      <c r="L855" s="368">
        <f t="shared" si="45"/>
        <v>9.2317295348804063E-2</v>
      </c>
      <c r="M855" s="368">
        <f t="shared" si="46"/>
        <v>0.20267741598642619</v>
      </c>
      <c r="N855" s="368">
        <f t="shared" si="47"/>
        <v>3.4336214043697764E-2</v>
      </c>
      <c r="O855" s="368">
        <f t="shared" si="48"/>
        <v>0.21216460027913117</v>
      </c>
      <c r="P855" s="368">
        <f t="shared" si="49"/>
        <v>0.12191186765485561</v>
      </c>
      <c r="Q855" s="368">
        <f t="shared" si="50"/>
        <v>1</v>
      </c>
      <c r="R855" s="345">
        <v>13183.823</v>
      </c>
      <c r="S855" s="345">
        <v>21919.323</v>
      </c>
      <c r="T855" s="369">
        <f t="shared" si="51"/>
        <v>35103.146000000001</v>
      </c>
      <c r="U855" s="370">
        <f t="shared" si="52"/>
        <v>0.12191186765485561</v>
      </c>
      <c r="V855" s="71"/>
      <c r="W855" s="347"/>
      <c r="X855" s="269"/>
      <c r="Y855" s="269"/>
      <c r="Z855" s="269"/>
      <c r="AA855" s="269"/>
      <c r="AB855" s="259"/>
    </row>
    <row r="856" spans="3:28" ht="12.75">
      <c r="C856" s="273">
        <v>21</v>
      </c>
      <c r="D856" s="274">
        <v>39997.188999999998</v>
      </c>
      <c r="E856" s="275">
        <v>14524.181</v>
      </c>
      <c r="F856" s="276">
        <v>3504.24636044</v>
      </c>
      <c r="G856" s="276">
        <v>8056.7981908900001</v>
      </c>
      <c r="H856" s="276">
        <v>1353.34188182</v>
      </c>
      <c r="I856" s="276">
        <v>7618.1250000000009</v>
      </c>
      <c r="J856" s="276">
        <v>4940.4965668499963</v>
      </c>
      <c r="K856" s="368">
        <f t="shared" ref="K856:P859" si="53">E856/$D856</f>
        <v>0.36313004396383958</v>
      </c>
      <c r="L856" s="368">
        <f t="shared" si="53"/>
        <v>8.7612315966504553E-2</v>
      </c>
      <c r="M856" s="368">
        <f t="shared" si="53"/>
        <v>0.20143411055436922</v>
      </c>
      <c r="N856" s="368">
        <f t="shared" si="53"/>
        <v>3.3835924865119896E-2</v>
      </c>
      <c r="O856" s="368">
        <f t="shared" si="53"/>
        <v>0.19046651003399268</v>
      </c>
      <c r="P856" s="368">
        <f t="shared" si="53"/>
        <v>0.12352109461617407</v>
      </c>
      <c r="Q856" s="368">
        <f>SUM(K856:P856)</f>
        <v>0.99999999999999989</v>
      </c>
      <c r="R856" s="345">
        <v>12973.226000000001</v>
      </c>
      <c r="S856" s="345">
        <v>22421.671999999999</v>
      </c>
      <c r="T856" s="369">
        <f t="shared" si="51"/>
        <v>35394.898000000001</v>
      </c>
      <c r="U856" s="370">
        <f t="shared" si="52"/>
        <v>0.12352109461617407</v>
      </c>
      <c r="V856" s="71"/>
      <c r="W856" s="347"/>
      <c r="X856" s="269"/>
      <c r="Y856" s="269"/>
      <c r="Z856" s="269"/>
      <c r="AA856" s="269"/>
      <c r="AB856" s="259"/>
    </row>
    <row r="857" spans="3:28" ht="12.75">
      <c r="C857" s="273">
        <v>22</v>
      </c>
      <c r="D857" s="274">
        <v>38489.555</v>
      </c>
      <c r="E857" s="275">
        <v>14562.85</v>
      </c>
      <c r="F857" s="276">
        <v>3185.1512380499998</v>
      </c>
      <c r="G857" s="276">
        <v>8054.4792471399996</v>
      </c>
      <c r="H857" s="276">
        <v>1316.9542522699999</v>
      </c>
      <c r="I857" s="276">
        <v>6601.4849999999997</v>
      </c>
      <c r="J857" s="276">
        <v>4768.6352625400004</v>
      </c>
      <c r="K857" s="368">
        <f t="shared" si="53"/>
        <v>0.37835849232343682</v>
      </c>
      <c r="L857" s="368">
        <f t="shared" si="53"/>
        <v>8.2753651946612522E-2</v>
      </c>
      <c r="M857" s="368">
        <f t="shared" si="53"/>
        <v>0.20926402623101253</v>
      </c>
      <c r="N857" s="368">
        <f t="shared" si="53"/>
        <v>3.4215886680685183E-2</v>
      </c>
      <c r="O857" s="368">
        <f t="shared" si="53"/>
        <v>0.17151367429423384</v>
      </c>
      <c r="P857" s="368">
        <f t="shared" si="53"/>
        <v>0.12389426852401907</v>
      </c>
      <c r="Q857" s="368">
        <f>SUM(K857:P857)</f>
        <v>0.99999999999999989</v>
      </c>
      <c r="R857" s="345">
        <v>12678.671</v>
      </c>
      <c r="S857" s="345">
        <v>21685.19</v>
      </c>
      <c r="T857" s="369">
        <f t="shared" si="51"/>
        <v>34363.860999999997</v>
      </c>
      <c r="U857" s="370">
        <f t="shared" si="52"/>
        <v>0.12389426852401907</v>
      </c>
      <c r="V857" s="71"/>
      <c r="W857" s="347"/>
      <c r="X857" s="269"/>
      <c r="Y857" s="269"/>
      <c r="Z857" s="269"/>
      <c r="AA857" s="269"/>
      <c r="AB857" s="259"/>
    </row>
    <row r="858" spans="3:28" ht="12.75">
      <c r="C858" s="273">
        <v>23</v>
      </c>
      <c r="D858" s="274">
        <v>35169.777999999998</v>
      </c>
      <c r="E858" s="275">
        <v>13227.816000000001</v>
      </c>
      <c r="F858" s="276">
        <v>2677.8836414799998</v>
      </c>
      <c r="G858" s="276">
        <v>7877.6826210400004</v>
      </c>
      <c r="H858" s="276">
        <v>1269.4031119200001</v>
      </c>
      <c r="I858" s="276">
        <v>5646.2349999999997</v>
      </c>
      <c r="J858" s="276">
        <v>4470.757625559997</v>
      </c>
      <c r="K858" s="368">
        <f t="shared" si="53"/>
        <v>0.37611315033037745</v>
      </c>
      <c r="L858" s="368">
        <f t="shared" si="53"/>
        <v>7.614161344663592E-2</v>
      </c>
      <c r="M858" s="368">
        <f t="shared" si="53"/>
        <v>0.22399011506526997</v>
      </c>
      <c r="N858" s="368">
        <f t="shared" si="53"/>
        <v>3.6093577614280087E-2</v>
      </c>
      <c r="O858" s="368">
        <f t="shared" si="53"/>
        <v>0.16054224169399078</v>
      </c>
      <c r="P858" s="368">
        <f t="shared" si="53"/>
        <v>0.12711930184944578</v>
      </c>
      <c r="Q858" s="368">
        <f>SUM(K858:P858)</f>
        <v>1</v>
      </c>
      <c r="R858" s="345">
        <v>12051.053</v>
      </c>
      <c r="S858" s="345">
        <v>19784.153999999999</v>
      </c>
      <c r="T858" s="369">
        <f t="shared" si="51"/>
        <v>31835.206999999999</v>
      </c>
      <c r="U858" s="370">
        <f t="shared" si="52"/>
        <v>0.12711930184944578</v>
      </c>
      <c r="V858" s="71"/>
      <c r="W858" s="347"/>
      <c r="X858" s="269"/>
      <c r="Y858" s="269"/>
      <c r="Z858" s="269"/>
      <c r="AA858" s="269"/>
      <c r="AB858" s="259"/>
    </row>
    <row r="859" spans="3:28" ht="12.75">
      <c r="C859" s="277">
        <v>24</v>
      </c>
      <c r="D859" s="278">
        <v>31446.312999999998</v>
      </c>
      <c r="E859" s="279">
        <v>10754.894</v>
      </c>
      <c r="F859" s="155">
        <v>2416.4388400399998</v>
      </c>
      <c r="G859" s="155">
        <v>7949.9624415099997</v>
      </c>
      <c r="H859" s="155">
        <v>1252.5446300899998</v>
      </c>
      <c r="I859" s="155">
        <v>5131.7439999999997</v>
      </c>
      <c r="J859" s="155">
        <v>3940.7290883599971</v>
      </c>
      <c r="K859" s="368">
        <f t="shared" si="53"/>
        <v>0.34200810759595252</v>
      </c>
      <c r="L859" s="368">
        <f t="shared" si="53"/>
        <v>7.6843311966016487E-2</v>
      </c>
      <c r="M859" s="368">
        <f t="shared" si="53"/>
        <v>0.25281063765758488</v>
      </c>
      <c r="N859" s="368">
        <f t="shared" si="53"/>
        <v>3.9831207877693002E-2</v>
      </c>
      <c r="O859" s="368">
        <f t="shared" si="53"/>
        <v>0.16319064177730469</v>
      </c>
      <c r="P859" s="368">
        <f t="shared" si="53"/>
        <v>0.12531609312544836</v>
      </c>
      <c r="Q859" s="368">
        <f>SUM(K859:P859)</f>
        <v>1</v>
      </c>
      <c r="R859" s="345">
        <v>11853.144</v>
      </c>
      <c r="S859" s="345">
        <v>16870.806</v>
      </c>
      <c r="T859" s="369">
        <f t="shared" si="51"/>
        <v>28723.95</v>
      </c>
      <c r="U859" s="370">
        <f t="shared" si="52"/>
        <v>0.12531609312544836</v>
      </c>
      <c r="V859" s="71"/>
      <c r="W859" s="347"/>
      <c r="X859" s="269"/>
      <c r="Y859" s="269"/>
      <c r="Z859" s="269"/>
      <c r="AA859" s="269"/>
      <c r="AB859" s="259"/>
    </row>
    <row r="860" spans="3:28" ht="12.75">
      <c r="C860"/>
      <c r="D860"/>
      <c r="E860"/>
      <c r="F860"/>
      <c r="G860"/>
      <c r="H860"/>
      <c r="I860" s="260"/>
      <c r="J860" s="268"/>
      <c r="K860" s="268"/>
      <c r="L860" s="268"/>
      <c r="M860" s="268"/>
      <c r="N860" s="268"/>
      <c r="O860" s="268"/>
      <c r="P860" s="268"/>
      <c r="Q860" s="259"/>
      <c r="R860" s="259"/>
      <c r="S860" s="259"/>
      <c r="T860" s="259"/>
      <c r="U860" s="259"/>
      <c r="V860" s="259"/>
      <c r="W860" s="259"/>
      <c r="X860" s="269"/>
      <c r="Y860" s="269"/>
      <c r="Z860" s="269"/>
      <c r="AA860" s="269"/>
      <c r="AB860" s="259"/>
    </row>
    <row r="861" spans="3:28" ht="22.5">
      <c r="C861" s="216" t="s">
        <v>349</v>
      </c>
      <c r="D861"/>
      <c r="E861"/>
      <c r="F861"/>
      <c r="G861"/>
      <c r="H861" s="259"/>
      <c r="I861" s="259"/>
      <c r="J861" s="259"/>
      <c r="K861" s="259"/>
      <c r="L861" s="259"/>
      <c r="M861" s="381" t="s">
        <v>350</v>
      </c>
      <c r="N861" s="259"/>
      <c r="O861" s="259"/>
      <c r="P861" s="259"/>
      <c r="Q861" s="259"/>
      <c r="R861" s="259"/>
      <c r="S861" s="259"/>
      <c r="T861" s="259"/>
      <c r="U861" s="259"/>
      <c r="W861" s="259"/>
      <c r="X861" s="259"/>
      <c r="Y861" s="259"/>
      <c r="Z861" s="259"/>
      <c r="AA861" s="259"/>
      <c r="AB861" s="259"/>
    </row>
    <row r="862" spans="3:28" ht="12.75">
      <c r="C862" s="270" t="s">
        <v>215</v>
      </c>
      <c r="D862" s="280" t="s">
        <v>191</v>
      </c>
      <c r="E862" s="281" t="s">
        <v>214</v>
      </c>
      <c r="F862" s="280" t="s">
        <v>189</v>
      </c>
      <c r="G862" s="280" t="s">
        <v>190</v>
      </c>
      <c r="H862" s="271" t="s">
        <v>266</v>
      </c>
      <c r="I862" s="271" t="s">
        <v>267</v>
      </c>
      <c r="J862" s="271" t="s">
        <v>268</v>
      </c>
      <c r="K862" s="347"/>
      <c r="L862" s="384" t="s">
        <v>351</v>
      </c>
      <c r="M862" s="382"/>
      <c r="N862" s="347"/>
      <c r="O862" s="347"/>
      <c r="P862" s="347"/>
      <c r="Q862" s="347"/>
      <c r="R862" s="348"/>
      <c r="S862" s="348"/>
      <c r="T862" s="349"/>
      <c r="U862" s="349"/>
      <c r="V862" s="350"/>
      <c r="W862" s="347"/>
      <c r="X862" s="259"/>
      <c r="Y862" s="259"/>
      <c r="Z862" s="259"/>
      <c r="AA862" s="259"/>
      <c r="AB862" s="259"/>
    </row>
    <row r="863" spans="3:28" ht="12.75">
      <c r="C863" s="273">
        <v>1</v>
      </c>
      <c r="D863" s="274">
        <v>29599.873255999999</v>
      </c>
      <c r="E863" s="275">
        <v>8499.8539999999994</v>
      </c>
      <c r="F863" s="276">
        <v>2612.64028469</v>
      </c>
      <c r="G863" s="276">
        <v>7702.9357098099999</v>
      </c>
      <c r="H863" s="276">
        <v>1620.1753835500001</v>
      </c>
      <c r="I863" s="276">
        <f>L863+M863</f>
        <v>6251.9648217599997</v>
      </c>
      <c r="J863" s="276">
        <f>D863-SUM(E863:I863)</f>
        <v>2912.3030561900014</v>
      </c>
      <c r="K863" s="351"/>
      <c r="L863" s="351">
        <v>5972.6959999999999</v>
      </c>
      <c r="M863" s="383">
        <v>279.26882175999998</v>
      </c>
      <c r="N863" s="71"/>
      <c r="O863" s="351"/>
      <c r="P863" s="351"/>
      <c r="Q863" s="347"/>
      <c r="R863" s="405"/>
      <c r="S863" s="346"/>
      <c r="T863" s="346"/>
      <c r="U863" s="346"/>
      <c r="V863" s="71"/>
      <c r="W863" s="347"/>
      <c r="X863" s="269"/>
      <c r="Y863" s="269"/>
      <c r="Z863" s="269"/>
      <c r="AA863" s="269"/>
      <c r="AB863" s="259"/>
    </row>
    <row r="864" spans="3:28" ht="12.75">
      <c r="C864" s="273">
        <v>2</v>
      </c>
      <c r="D864" s="274">
        <v>27818.870751999999</v>
      </c>
      <c r="E864" s="275">
        <v>7199.8029999999999</v>
      </c>
      <c r="F864" s="276">
        <v>2506.4546771400001</v>
      </c>
      <c r="G864" s="276">
        <v>7782.3921122199999</v>
      </c>
      <c r="H864" s="276">
        <v>1688.7284940699999</v>
      </c>
      <c r="I864" s="276">
        <f t="shared" ref="I864:I886" si="54">L864+M864</f>
        <v>5931.4192550799999</v>
      </c>
      <c r="J864" s="276">
        <f t="shared" ref="J864:J886" si="55">D864-SUM(E864:I864)</f>
        <v>2710.073213489999</v>
      </c>
      <c r="K864" s="351"/>
      <c r="L864" s="351">
        <v>5654.9679999999998</v>
      </c>
      <c r="M864" s="383">
        <v>276.45125508000001</v>
      </c>
      <c r="N864" s="71"/>
      <c r="O864" s="351"/>
      <c r="P864" s="351"/>
      <c r="Q864" s="347"/>
      <c r="R864" s="405"/>
      <c r="S864" s="346"/>
      <c r="T864" s="346"/>
      <c r="U864" s="346"/>
      <c r="V864" s="71"/>
      <c r="W864" s="347"/>
      <c r="X864" s="269"/>
      <c r="Y864" s="269"/>
      <c r="Z864" s="269"/>
      <c r="AA864" s="269"/>
      <c r="AB864" s="259"/>
    </row>
    <row r="865" spans="3:28" ht="12.75">
      <c r="C865" s="273">
        <v>3</v>
      </c>
      <c r="D865" s="274">
        <v>26459.015751999999</v>
      </c>
      <c r="E865" s="275">
        <v>6397.9849999999997</v>
      </c>
      <c r="F865" s="276">
        <v>2432.9816190299998</v>
      </c>
      <c r="G865" s="276">
        <v>7677.7458657500001</v>
      </c>
      <c r="H865" s="276">
        <v>1679.60495999</v>
      </c>
      <c r="I865" s="276">
        <f t="shared" si="54"/>
        <v>5712.6408042000003</v>
      </c>
      <c r="J865" s="276">
        <f t="shared" si="55"/>
        <v>2558.0575030299988</v>
      </c>
      <c r="K865" s="351"/>
      <c r="L865" s="351">
        <v>5446.4279999999999</v>
      </c>
      <c r="M865" s="383">
        <v>266.21280419999999</v>
      </c>
      <c r="N865" s="71"/>
      <c r="O865" s="351"/>
      <c r="P865" s="351"/>
      <c r="Q865" s="347"/>
      <c r="R865" s="405"/>
      <c r="S865" s="346"/>
      <c r="T865" s="346"/>
      <c r="U865" s="346"/>
      <c r="V865" s="71"/>
      <c r="W865" s="347"/>
      <c r="X865" s="269"/>
      <c r="Y865" s="269"/>
      <c r="Z865" s="269"/>
      <c r="AA865" s="269"/>
      <c r="AB865" s="259"/>
    </row>
    <row r="866" spans="3:28" ht="12.75">
      <c r="C866" s="273">
        <v>4</v>
      </c>
      <c r="D866" s="274">
        <v>25698.610752000001</v>
      </c>
      <c r="E866" s="275">
        <v>5904.1570000000002</v>
      </c>
      <c r="F866" s="276">
        <v>2399.6203108300001</v>
      </c>
      <c r="G866" s="276">
        <v>7677.1297689800003</v>
      </c>
      <c r="H866" s="276">
        <v>1669.9897639999999</v>
      </c>
      <c r="I866" s="276">
        <f t="shared" si="54"/>
        <v>5583.39145938</v>
      </c>
      <c r="J866" s="276">
        <f t="shared" si="55"/>
        <v>2464.3224488100022</v>
      </c>
      <c r="K866" s="351"/>
      <c r="L866" s="351">
        <v>5318.4449999999997</v>
      </c>
      <c r="M866" s="383">
        <v>264.94645938000002</v>
      </c>
      <c r="N866" s="71"/>
      <c r="O866" s="351"/>
      <c r="P866" s="351"/>
      <c r="Q866" s="347"/>
      <c r="R866" s="405"/>
      <c r="S866" s="346"/>
      <c r="T866" s="346"/>
      <c r="U866" s="346"/>
      <c r="V866" s="71"/>
      <c r="W866" s="347"/>
      <c r="X866" s="269"/>
      <c r="Y866" s="269"/>
      <c r="Z866" s="269"/>
      <c r="AA866" s="269"/>
      <c r="AB866" s="259"/>
    </row>
    <row r="867" spans="3:28" ht="12.75">
      <c r="C867" s="273">
        <v>5</v>
      </c>
      <c r="D867" s="274">
        <v>25277.598752000002</v>
      </c>
      <c r="E867" s="275">
        <v>5607.2709999999997</v>
      </c>
      <c r="F867" s="276">
        <v>2417.4593074600002</v>
      </c>
      <c r="G867" s="276">
        <v>7644.37475713</v>
      </c>
      <c r="H867" s="276">
        <v>1662.8275202899999</v>
      </c>
      <c r="I867" s="276">
        <f t="shared" si="54"/>
        <v>5553.4786449200001</v>
      </c>
      <c r="J867" s="276">
        <f t="shared" si="55"/>
        <v>2392.1875222000017</v>
      </c>
      <c r="K867" s="351"/>
      <c r="L867" s="351">
        <v>5284.4660000000003</v>
      </c>
      <c r="M867" s="383">
        <v>269.01264492000001</v>
      </c>
      <c r="N867" s="71"/>
      <c r="O867" s="351"/>
      <c r="P867" s="351"/>
      <c r="Q867" s="347"/>
      <c r="R867" s="405"/>
      <c r="S867" s="346"/>
      <c r="T867" s="346"/>
      <c r="U867" s="346"/>
      <c r="V867" s="71"/>
      <c r="W867" s="347"/>
      <c r="X867" s="269"/>
      <c r="Y867" s="269"/>
      <c r="Z867" s="269"/>
      <c r="AA867" s="269"/>
      <c r="AB867" s="259"/>
    </row>
    <row r="868" spans="3:28" ht="12.75">
      <c r="C868" s="273">
        <v>6</v>
      </c>
      <c r="D868" s="274">
        <v>25476.176751999999</v>
      </c>
      <c r="E868" s="275">
        <v>5431.9740000000002</v>
      </c>
      <c r="F868" s="276">
        <v>2588.7903422999998</v>
      </c>
      <c r="G868" s="276">
        <v>7733.7094121700002</v>
      </c>
      <c r="H868" s="276">
        <v>1672.0294446099999</v>
      </c>
      <c r="I868" s="276">
        <f t="shared" si="54"/>
        <v>5714.9915850999996</v>
      </c>
      <c r="J868" s="276">
        <f t="shared" si="55"/>
        <v>2334.6819678199972</v>
      </c>
      <c r="K868" s="351"/>
      <c r="L868" s="351">
        <v>5436.8159999999998</v>
      </c>
      <c r="M868" s="383">
        <v>278.17558509999998</v>
      </c>
      <c r="N868" s="71"/>
      <c r="O868" s="351"/>
      <c r="P868" s="351"/>
      <c r="Q868" s="347"/>
      <c r="R868" s="405"/>
      <c r="S868" s="346"/>
      <c r="T868" s="346"/>
      <c r="U868" s="346"/>
      <c r="V868" s="71"/>
      <c r="W868" s="347"/>
      <c r="X868" s="269"/>
      <c r="Y868" s="269"/>
      <c r="Z868" s="269"/>
      <c r="AA868" s="269"/>
      <c r="AB868" s="259"/>
    </row>
    <row r="869" spans="3:28" ht="12.75">
      <c r="C869" s="273">
        <v>7</v>
      </c>
      <c r="D869" s="274">
        <v>27000.408751999999</v>
      </c>
      <c r="E869" s="275">
        <v>5428.3379999999997</v>
      </c>
      <c r="F869" s="276">
        <v>3017.6012885099999</v>
      </c>
      <c r="G869" s="276">
        <v>8041.7946982900003</v>
      </c>
      <c r="H869" s="276">
        <v>1732.0108437900001</v>
      </c>
      <c r="I869" s="276">
        <f t="shared" si="54"/>
        <v>6423.3941310600003</v>
      </c>
      <c r="J869" s="276">
        <f t="shared" si="55"/>
        <v>2357.2697903499975</v>
      </c>
      <c r="K869" s="351"/>
      <c r="L869" s="351">
        <v>6106.71</v>
      </c>
      <c r="M869" s="383">
        <v>316.68413106000003</v>
      </c>
      <c r="N869" s="71"/>
      <c r="O869" s="351"/>
      <c r="P869" s="351"/>
      <c r="Q869" s="347"/>
      <c r="R869" s="405"/>
      <c r="S869" s="346"/>
      <c r="T869" s="346"/>
      <c r="U869" s="346"/>
      <c r="V869" s="71"/>
      <c r="W869" s="347"/>
      <c r="X869" s="269"/>
      <c r="Y869" s="269"/>
      <c r="Z869" s="269"/>
      <c r="AA869" s="269"/>
      <c r="AB869" s="259"/>
    </row>
    <row r="870" spans="3:28" ht="12.75">
      <c r="C870" s="273">
        <v>8</v>
      </c>
      <c r="D870" s="274">
        <v>28546.206751999998</v>
      </c>
      <c r="E870" s="275">
        <v>5537.5950000000003</v>
      </c>
      <c r="F870" s="276">
        <v>3413.7802899200001</v>
      </c>
      <c r="G870" s="276">
        <v>8155.4861261899996</v>
      </c>
      <c r="H870" s="276">
        <v>1727.34562843</v>
      </c>
      <c r="I870" s="276">
        <f t="shared" si="54"/>
        <v>7346.691242500001</v>
      </c>
      <c r="J870" s="276">
        <f t="shared" si="55"/>
        <v>2365.308464959995</v>
      </c>
      <c r="K870" s="351"/>
      <c r="L870" s="351">
        <v>7000.1370000000006</v>
      </c>
      <c r="M870" s="383">
        <v>346.55424249999999</v>
      </c>
      <c r="N870" s="71"/>
      <c r="O870" s="351"/>
      <c r="P870" s="351"/>
      <c r="Q870" s="347"/>
      <c r="R870" s="405"/>
      <c r="S870" s="346"/>
      <c r="T870" s="346"/>
      <c r="U870" s="346"/>
      <c r="V870" s="71"/>
      <c r="W870" s="347"/>
      <c r="X870" s="269"/>
      <c r="Y870" s="269"/>
      <c r="Z870" s="269"/>
      <c r="AA870" s="269"/>
      <c r="AB870" s="259"/>
    </row>
    <row r="871" spans="3:28" ht="12.75">
      <c r="C871" s="273">
        <v>9</v>
      </c>
      <c r="D871" s="274">
        <v>30411.265751999999</v>
      </c>
      <c r="E871" s="275">
        <v>6249.9989999999998</v>
      </c>
      <c r="F871" s="276">
        <v>3757.2544846000001</v>
      </c>
      <c r="G871" s="276">
        <v>7832.6612062000004</v>
      </c>
      <c r="H871" s="276">
        <v>1468.7237981799999</v>
      </c>
      <c r="I871" s="276">
        <f t="shared" si="54"/>
        <v>8571.1162966399988</v>
      </c>
      <c r="J871" s="276">
        <f t="shared" si="55"/>
        <v>2531.5109663800031</v>
      </c>
      <c r="K871" s="351"/>
      <c r="L871" s="351">
        <v>8211.5859999999993</v>
      </c>
      <c r="M871" s="383">
        <v>359.53029664000002</v>
      </c>
      <c r="N871" s="71"/>
      <c r="O871" s="351"/>
      <c r="P871" s="351"/>
      <c r="Q871" s="347"/>
      <c r="R871" s="405"/>
      <c r="S871" s="346"/>
      <c r="T871" s="346"/>
      <c r="U871" s="346"/>
      <c r="V871" s="71"/>
      <c r="W871" s="347"/>
      <c r="X871" s="269"/>
      <c r="Y871" s="269"/>
      <c r="Z871" s="269"/>
      <c r="AA871" s="269"/>
      <c r="AB871" s="259"/>
    </row>
    <row r="872" spans="3:28" ht="12.75">
      <c r="C872" s="273">
        <v>10</v>
      </c>
      <c r="D872" s="274">
        <v>32855.600751999998</v>
      </c>
      <c r="E872" s="275">
        <v>7197.384</v>
      </c>
      <c r="F872" s="276">
        <v>4047.1325673400002</v>
      </c>
      <c r="G872" s="276">
        <v>7802.1952722699998</v>
      </c>
      <c r="H872" s="276">
        <v>1457.5893538400001</v>
      </c>
      <c r="I872" s="276">
        <f t="shared" si="54"/>
        <v>9565.7761293999993</v>
      </c>
      <c r="J872" s="276">
        <f t="shared" si="55"/>
        <v>2785.5234291499946</v>
      </c>
      <c r="K872" s="351"/>
      <c r="L872" s="351">
        <v>9199.7799999999988</v>
      </c>
      <c r="M872" s="383">
        <v>365.99612939999997</v>
      </c>
      <c r="N872" s="71"/>
      <c r="O872" s="351"/>
      <c r="P872" s="351"/>
      <c r="Q872" s="347"/>
      <c r="R872" s="405"/>
      <c r="S872" s="346"/>
      <c r="T872" s="346"/>
      <c r="U872" s="346"/>
      <c r="V872" s="71"/>
      <c r="W872" s="347"/>
      <c r="X872" s="269"/>
      <c r="Y872" s="269"/>
      <c r="Z872" s="269"/>
      <c r="AA872" s="269"/>
      <c r="AB872" s="259"/>
    </row>
    <row r="873" spans="3:28" ht="12.75">
      <c r="C873" s="273">
        <v>11</v>
      </c>
      <c r="D873" s="274">
        <v>34567.059752000001</v>
      </c>
      <c r="E873" s="275">
        <v>8085.6719999999996</v>
      </c>
      <c r="F873" s="276">
        <v>4217.9795399900004</v>
      </c>
      <c r="G873" s="276">
        <v>7813.42410741</v>
      </c>
      <c r="H873" s="276">
        <v>1400.3543240700001</v>
      </c>
      <c r="I873" s="276">
        <f t="shared" si="54"/>
        <v>10062.24742894</v>
      </c>
      <c r="J873" s="276">
        <f t="shared" si="55"/>
        <v>2987.3823515900003</v>
      </c>
      <c r="K873" s="351"/>
      <c r="L873" s="351">
        <v>9690.3940000000002</v>
      </c>
      <c r="M873" s="383">
        <v>371.85342894000001</v>
      </c>
      <c r="N873" s="71"/>
      <c r="O873" s="351"/>
      <c r="P873" s="351"/>
      <c r="Q873" s="347"/>
      <c r="R873" s="405"/>
      <c r="S873" s="346"/>
      <c r="T873" s="346"/>
      <c r="U873" s="346"/>
      <c r="V873" s="71"/>
      <c r="W873" s="347"/>
      <c r="X873" s="269"/>
      <c r="Y873" s="269"/>
      <c r="Z873" s="269"/>
      <c r="AA873" s="269"/>
      <c r="AB873" s="259"/>
    </row>
    <row r="874" spans="3:28" ht="12.75">
      <c r="C874" s="273">
        <v>12</v>
      </c>
      <c r="D874" s="274">
        <v>35935.892752</v>
      </c>
      <c r="E874" s="275">
        <v>8782.6569999999992</v>
      </c>
      <c r="F874" s="276">
        <v>4341.8804925499999</v>
      </c>
      <c r="G874" s="276">
        <v>7794.0909038700001</v>
      </c>
      <c r="H874" s="276">
        <v>1315.5450657900001</v>
      </c>
      <c r="I874" s="276">
        <f t="shared" si="54"/>
        <v>10499.234133919999</v>
      </c>
      <c r="J874" s="276">
        <f t="shared" si="55"/>
        <v>3202.4851558699993</v>
      </c>
      <c r="K874" s="351"/>
      <c r="L874" s="351">
        <v>10121.294</v>
      </c>
      <c r="M874" s="383">
        <v>377.94013391999999</v>
      </c>
      <c r="N874" s="71"/>
      <c r="O874" s="351"/>
      <c r="P874" s="351"/>
      <c r="Q874" s="347"/>
      <c r="R874" s="405"/>
      <c r="S874" s="346"/>
      <c r="T874" s="346"/>
      <c r="U874" s="346"/>
      <c r="V874" s="71"/>
      <c r="W874" s="347"/>
      <c r="X874" s="269"/>
      <c r="Y874" s="269"/>
      <c r="Z874" s="269"/>
      <c r="AA874" s="269"/>
      <c r="AB874" s="259"/>
    </row>
    <row r="875" spans="3:28" ht="12.75">
      <c r="C875" s="273">
        <v>13</v>
      </c>
      <c r="D875" s="274">
        <v>37546.711752000003</v>
      </c>
      <c r="E875" s="275">
        <v>9659.64</v>
      </c>
      <c r="F875" s="276">
        <v>4468.5176688000001</v>
      </c>
      <c r="G875" s="276">
        <v>7813.9682696899999</v>
      </c>
      <c r="H875" s="276">
        <v>1313.67457917</v>
      </c>
      <c r="I875" s="276">
        <f t="shared" si="54"/>
        <v>10730.154853940001</v>
      </c>
      <c r="J875" s="276">
        <f t="shared" si="55"/>
        <v>3560.7563804000019</v>
      </c>
      <c r="K875" s="351"/>
      <c r="L875" s="351">
        <v>10347.257000000001</v>
      </c>
      <c r="M875" s="383">
        <v>382.89785394</v>
      </c>
      <c r="N875" s="71"/>
      <c r="O875" s="351"/>
      <c r="P875" s="351"/>
      <c r="Q875" s="347"/>
      <c r="R875" s="405"/>
      <c r="S875" s="346"/>
      <c r="T875" s="346"/>
      <c r="U875" s="346"/>
      <c r="V875" s="71"/>
      <c r="W875" s="347"/>
      <c r="X875" s="269"/>
      <c r="Y875" s="269"/>
      <c r="Z875" s="269"/>
      <c r="AA875" s="269"/>
      <c r="AB875" s="259"/>
    </row>
    <row r="876" spans="3:28" ht="12.75">
      <c r="C876" s="273">
        <v>14</v>
      </c>
      <c r="D876" s="274">
        <v>38470.709752000002</v>
      </c>
      <c r="E876" s="275">
        <v>10866.453</v>
      </c>
      <c r="F876" s="276">
        <v>4483.4108842100004</v>
      </c>
      <c r="G876" s="276">
        <v>7634.99938294</v>
      </c>
      <c r="H876" s="276">
        <v>1271.8218576899999</v>
      </c>
      <c r="I876" s="276">
        <f t="shared" si="54"/>
        <v>10511.37788016</v>
      </c>
      <c r="J876" s="276">
        <f t="shared" si="55"/>
        <v>3702.6467469999989</v>
      </c>
      <c r="K876" s="351"/>
      <c r="L876" s="351">
        <v>10136.773999999999</v>
      </c>
      <c r="M876" s="383">
        <v>374.60388016000002</v>
      </c>
      <c r="N876" s="71"/>
      <c r="O876" s="351"/>
      <c r="P876" s="351"/>
      <c r="Q876" s="347"/>
      <c r="R876" s="405"/>
      <c r="S876" s="346"/>
      <c r="T876" s="346"/>
      <c r="U876" s="346"/>
      <c r="V876" s="71"/>
      <c r="W876" s="347"/>
      <c r="X876" s="269"/>
      <c r="Y876" s="269"/>
      <c r="Z876" s="269"/>
      <c r="AA876" s="269"/>
      <c r="AB876" s="259"/>
    </row>
    <row r="877" spans="3:28" ht="12.75">
      <c r="C877" s="273">
        <v>15</v>
      </c>
      <c r="D877" s="274">
        <v>38148.613751999997</v>
      </c>
      <c r="E877" s="275">
        <v>11591.745999999999</v>
      </c>
      <c r="F877" s="276">
        <v>4418.0551825299999</v>
      </c>
      <c r="G877" s="276">
        <v>7513.33857747</v>
      </c>
      <c r="H877" s="276">
        <v>1243.08501733</v>
      </c>
      <c r="I877" s="276">
        <f t="shared" si="54"/>
        <v>9730.0757211</v>
      </c>
      <c r="J877" s="276">
        <f t="shared" si="55"/>
        <v>3652.3132535699988</v>
      </c>
      <c r="K877" s="351"/>
      <c r="L877" s="351">
        <v>9367.5910000000003</v>
      </c>
      <c r="M877" s="383">
        <v>362.4847211</v>
      </c>
      <c r="N877" s="71"/>
      <c r="O877" s="351"/>
      <c r="P877" s="351"/>
      <c r="Q877" s="347"/>
      <c r="R877" s="405"/>
      <c r="S877" s="346"/>
      <c r="T877" s="346"/>
      <c r="U877" s="346"/>
      <c r="V877" s="71"/>
      <c r="W877" s="347"/>
      <c r="X877" s="269"/>
      <c r="Y877" s="269"/>
      <c r="Z877" s="269"/>
      <c r="AA877" s="269"/>
      <c r="AB877" s="259"/>
    </row>
    <row r="878" spans="3:28" ht="12.75">
      <c r="C878" s="273">
        <v>16</v>
      </c>
      <c r="D878" s="274">
        <v>37430.036752</v>
      </c>
      <c r="E878" s="275">
        <v>11545.217000000001</v>
      </c>
      <c r="F878" s="276">
        <v>4374.6358801699998</v>
      </c>
      <c r="G878" s="276">
        <v>7453.1966834799996</v>
      </c>
      <c r="H878" s="276">
        <v>1252.62278728</v>
      </c>
      <c r="I878" s="276">
        <f t="shared" si="54"/>
        <v>9226.50385732</v>
      </c>
      <c r="J878" s="276">
        <f t="shared" si="55"/>
        <v>3577.8605437499937</v>
      </c>
      <c r="K878" s="351"/>
      <c r="L878" s="351">
        <v>8868.5290000000005</v>
      </c>
      <c r="M878" s="383">
        <v>357.97485732000001</v>
      </c>
      <c r="N878" s="71"/>
      <c r="O878" s="351"/>
      <c r="P878" s="351"/>
      <c r="Q878" s="347"/>
      <c r="R878" s="405"/>
      <c r="S878" s="346"/>
      <c r="T878" s="346"/>
      <c r="U878" s="346"/>
      <c r="V878" s="71"/>
      <c r="W878" s="347"/>
      <c r="X878" s="269"/>
      <c r="Y878" s="269"/>
      <c r="Z878" s="269"/>
      <c r="AA878" s="269"/>
      <c r="AB878" s="259"/>
    </row>
    <row r="879" spans="3:28" ht="12.75">
      <c r="C879" s="273">
        <v>17</v>
      </c>
      <c r="D879" s="274">
        <v>37225.861751999997</v>
      </c>
      <c r="E879" s="275">
        <v>11331.528</v>
      </c>
      <c r="F879" s="276">
        <v>4370.1508479100003</v>
      </c>
      <c r="G879" s="276">
        <v>7431.0111242200001</v>
      </c>
      <c r="H879" s="276">
        <v>1266.15094247</v>
      </c>
      <c r="I879" s="276">
        <f t="shared" si="54"/>
        <v>9331.5071840599994</v>
      </c>
      <c r="J879" s="276">
        <f t="shared" si="55"/>
        <v>3495.5136533399927</v>
      </c>
      <c r="K879" s="351"/>
      <c r="L879" s="351">
        <v>8976.887999999999</v>
      </c>
      <c r="M879" s="383">
        <v>354.61918406000001</v>
      </c>
      <c r="N879" s="71"/>
      <c r="O879" s="351"/>
      <c r="P879" s="351"/>
      <c r="Q879" s="347"/>
      <c r="R879" s="405"/>
      <c r="S879" s="346"/>
      <c r="T879" s="346"/>
      <c r="U879" s="346"/>
      <c r="V879" s="71"/>
      <c r="W879" s="347"/>
      <c r="X879" s="269"/>
      <c r="Y879" s="269"/>
      <c r="Z879" s="269"/>
      <c r="AA879" s="269"/>
      <c r="AB879" s="259"/>
    </row>
    <row r="880" spans="3:28" ht="12.75">
      <c r="C880" s="273">
        <v>18</v>
      </c>
      <c r="D880" s="274">
        <v>36926.729751999999</v>
      </c>
      <c r="E880" s="275">
        <v>11137.245000000001</v>
      </c>
      <c r="F880" s="276">
        <v>4329.5785134099997</v>
      </c>
      <c r="G880" s="276">
        <v>7423.2681340500003</v>
      </c>
      <c r="H880" s="276">
        <v>1248.7241373500001</v>
      </c>
      <c r="I880" s="276">
        <f t="shared" si="54"/>
        <v>9337.4935063400007</v>
      </c>
      <c r="J880" s="276">
        <f t="shared" si="55"/>
        <v>3450.4204608500004</v>
      </c>
      <c r="K880" s="351"/>
      <c r="L880" s="351">
        <v>8987.9050000000007</v>
      </c>
      <c r="M880" s="383">
        <v>349.58850633999998</v>
      </c>
      <c r="N880" s="71"/>
      <c r="O880" s="351"/>
      <c r="P880" s="351"/>
      <c r="Q880" s="347"/>
      <c r="R880" s="405"/>
      <c r="S880" s="346"/>
      <c r="T880" s="346"/>
      <c r="U880" s="346"/>
      <c r="V880" s="71"/>
      <c r="W880" s="347"/>
      <c r="X880" s="269"/>
      <c r="Y880" s="269"/>
      <c r="Z880" s="269"/>
      <c r="AA880" s="269"/>
      <c r="AB880" s="259"/>
    </row>
    <row r="881" spans="3:28" ht="12.75">
      <c r="C881" s="273">
        <v>19</v>
      </c>
      <c r="D881" s="274">
        <v>36130.497752000003</v>
      </c>
      <c r="E881" s="275">
        <v>10861.409</v>
      </c>
      <c r="F881" s="276">
        <v>4233.9897426300004</v>
      </c>
      <c r="G881" s="276">
        <v>7282.2129312699999</v>
      </c>
      <c r="H881" s="276">
        <v>1219.5574921800001</v>
      </c>
      <c r="I881" s="276">
        <f t="shared" si="54"/>
        <v>9041.3132245199995</v>
      </c>
      <c r="J881" s="276">
        <f t="shared" si="55"/>
        <v>3492.0153614000046</v>
      </c>
      <c r="K881" s="351"/>
      <c r="L881" s="351">
        <v>8703.2860000000001</v>
      </c>
      <c r="M881" s="383">
        <v>338.02722452</v>
      </c>
      <c r="N881" s="71"/>
      <c r="O881" s="351"/>
      <c r="P881" s="351"/>
      <c r="Q881" s="347"/>
      <c r="R881" s="405"/>
      <c r="S881" s="346"/>
      <c r="T881" s="346"/>
      <c r="U881" s="346"/>
      <c r="V881" s="71"/>
      <c r="W881" s="347"/>
      <c r="X881" s="269"/>
      <c r="Y881" s="269"/>
      <c r="Z881" s="269"/>
      <c r="AA881" s="269"/>
      <c r="AB881" s="259"/>
    </row>
    <row r="882" spans="3:28" ht="12.75">
      <c r="C882" s="273">
        <v>20</v>
      </c>
      <c r="D882" s="274">
        <v>35453.688752000002</v>
      </c>
      <c r="E882" s="275">
        <v>10475.707</v>
      </c>
      <c r="F882" s="276">
        <v>4131.0529542000004</v>
      </c>
      <c r="G882" s="276">
        <v>7409.7120831700004</v>
      </c>
      <c r="H882" s="276">
        <v>1295.28617242</v>
      </c>
      <c r="I882" s="276">
        <f t="shared" si="54"/>
        <v>8607.9329522600001</v>
      </c>
      <c r="J882" s="276">
        <f t="shared" si="55"/>
        <v>3533.9975899499987</v>
      </c>
      <c r="K882" s="351"/>
      <c r="L882" s="351">
        <v>8278.2659999999996</v>
      </c>
      <c r="M882" s="383">
        <v>329.66695226000002</v>
      </c>
      <c r="N882" s="71"/>
      <c r="O882" s="351"/>
      <c r="P882" s="351"/>
      <c r="Q882" s="347"/>
      <c r="R882" s="405"/>
      <c r="S882" s="346"/>
      <c r="T882" s="346"/>
      <c r="U882" s="346"/>
      <c r="V882" s="71"/>
      <c r="W882" s="347"/>
      <c r="X882" s="269"/>
      <c r="Y882" s="269"/>
      <c r="Z882" s="269"/>
      <c r="AA882" s="269"/>
      <c r="AB882" s="259"/>
    </row>
    <row r="883" spans="3:28" ht="12.75">
      <c r="C883" s="273">
        <v>21</v>
      </c>
      <c r="D883" s="274">
        <v>34517.582752000002</v>
      </c>
      <c r="E883" s="275">
        <v>10270.359</v>
      </c>
      <c r="F883" s="276">
        <v>3921.7662508499998</v>
      </c>
      <c r="G883" s="276">
        <v>7349.8349314999996</v>
      </c>
      <c r="H883" s="276">
        <v>1321.09486621</v>
      </c>
      <c r="I883" s="276">
        <f t="shared" si="54"/>
        <v>8054.0153929999997</v>
      </c>
      <c r="J883" s="276">
        <f t="shared" si="55"/>
        <v>3600.5123104400045</v>
      </c>
      <c r="K883" s="351"/>
      <c r="L883" s="351">
        <v>7735.4789999999994</v>
      </c>
      <c r="M883" s="383">
        <v>318.53639299999998</v>
      </c>
      <c r="N883" s="71"/>
      <c r="O883" s="351"/>
      <c r="P883" s="351"/>
      <c r="Q883" s="347"/>
      <c r="R883" s="405"/>
      <c r="S883" s="346"/>
      <c r="T883" s="346"/>
      <c r="U883" s="346"/>
      <c r="V883" s="71"/>
      <c r="W883" s="347"/>
      <c r="X883" s="269"/>
      <c r="Y883" s="269"/>
      <c r="Z883" s="269"/>
      <c r="AA883" s="269"/>
      <c r="AB883" s="259"/>
    </row>
    <row r="884" spans="3:28" ht="12.75">
      <c r="C884" s="273">
        <v>22</v>
      </c>
      <c r="D884" s="274">
        <v>34236.383752000002</v>
      </c>
      <c r="E884" s="275">
        <v>10836.306</v>
      </c>
      <c r="F884" s="276">
        <v>3601.0402462299999</v>
      </c>
      <c r="G884" s="276">
        <v>7158.66366191</v>
      </c>
      <c r="H884" s="276">
        <v>1324.88365344</v>
      </c>
      <c r="I884" s="276">
        <f t="shared" si="54"/>
        <v>7557.1673130599993</v>
      </c>
      <c r="J884" s="276">
        <f t="shared" si="55"/>
        <v>3758.3228773600022</v>
      </c>
      <c r="K884" s="351"/>
      <c r="L884" s="351">
        <v>7254.1939999999995</v>
      </c>
      <c r="M884" s="383">
        <v>302.97331306000001</v>
      </c>
      <c r="N884" s="71"/>
      <c r="O884" s="351"/>
      <c r="P884" s="351"/>
      <c r="Q884" s="347"/>
      <c r="R884" s="405"/>
      <c r="S884" s="346"/>
      <c r="T884" s="346"/>
      <c r="U884" s="346"/>
      <c r="V884" s="71"/>
      <c r="W884" s="347"/>
      <c r="X884" s="269"/>
      <c r="Y884" s="269"/>
      <c r="Z884" s="269"/>
      <c r="AA884" s="269"/>
      <c r="AB884" s="259"/>
    </row>
    <row r="885" spans="3:28" ht="12.75">
      <c r="C885" s="273">
        <v>23</v>
      </c>
      <c r="D885" s="274">
        <v>33236.850751999998</v>
      </c>
      <c r="E885" s="275">
        <v>11140.728999999999</v>
      </c>
      <c r="F885" s="276">
        <v>3029.6995998799998</v>
      </c>
      <c r="G885" s="276">
        <v>7019.8333271499996</v>
      </c>
      <c r="H885" s="276">
        <v>1316.1112949999999</v>
      </c>
      <c r="I885" s="276">
        <f t="shared" si="54"/>
        <v>7070.484066940001</v>
      </c>
      <c r="J885" s="276">
        <f t="shared" si="55"/>
        <v>3659.9934630300013</v>
      </c>
      <c r="K885" s="351"/>
      <c r="L885" s="351">
        <v>6791.0660000000007</v>
      </c>
      <c r="M885" s="383">
        <v>279.41806694000002</v>
      </c>
      <c r="N885" s="71"/>
      <c r="O885" s="351"/>
      <c r="P885" s="351"/>
      <c r="Q885" s="347"/>
      <c r="R885" s="405"/>
      <c r="S885" s="346"/>
      <c r="T885" s="346"/>
      <c r="U885" s="346"/>
      <c r="V885" s="71"/>
      <c r="W885" s="347"/>
      <c r="X885" s="269"/>
      <c r="Y885" s="269"/>
      <c r="Z885" s="269"/>
      <c r="AA885" s="269"/>
      <c r="AB885" s="259"/>
    </row>
    <row r="886" spans="3:28" ht="12.75">
      <c r="C886" s="277">
        <v>24</v>
      </c>
      <c r="D886" s="278">
        <v>30903.836751999999</v>
      </c>
      <c r="E886" s="279">
        <v>10072.759</v>
      </c>
      <c r="F886" s="155">
        <v>2742.4967093499999</v>
      </c>
      <c r="G886" s="155">
        <v>6980.9831124399998</v>
      </c>
      <c r="H886" s="155">
        <v>1304.2941886000001</v>
      </c>
      <c r="I886" s="155">
        <f t="shared" si="54"/>
        <v>6468.7438716200004</v>
      </c>
      <c r="J886" s="155">
        <f t="shared" si="55"/>
        <v>3334.5598699899965</v>
      </c>
      <c r="K886" s="351"/>
      <c r="L886" s="351">
        <v>6201.7370000000001</v>
      </c>
      <c r="M886" s="383">
        <v>267.00687162000003</v>
      </c>
      <c r="N886" s="71"/>
      <c r="O886" s="351"/>
      <c r="P886" s="351"/>
      <c r="Q886" s="347"/>
      <c r="R886" s="405"/>
      <c r="S886" s="346"/>
      <c r="T886" s="346"/>
      <c r="U886" s="346"/>
      <c r="V886" s="71"/>
      <c r="W886" s="347"/>
      <c r="X886" s="269"/>
      <c r="Y886" s="269"/>
      <c r="Z886" s="269"/>
      <c r="AA886" s="269"/>
      <c r="AB886" s="259"/>
    </row>
    <row r="887" spans="3:28" ht="12.75">
      <c r="C887"/>
      <c r="D887"/>
      <c r="E887"/>
      <c r="F887"/>
      <c r="G887"/>
      <c r="H887" s="259"/>
      <c r="I887" s="260"/>
      <c r="J887" s="268"/>
      <c r="K887" s="351"/>
      <c r="L887" s="351"/>
      <c r="N887" s="351"/>
      <c r="O887" s="351"/>
      <c r="P887" s="351"/>
      <c r="Q887" s="347"/>
      <c r="R887" s="347"/>
      <c r="S887" s="347"/>
      <c r="T887" s="347"/>
      <c r="U887" s="347"/>
      <c r="V887" s="347"/>
      <c r="W887" s="347"/>
      <c r="X887" s="269"/>
      <c r="Y887" s="269"/>
      <c r="Z887" s="269"/>
      <c r="AA887" s="269"/>
      <c r="AB887" s="259"/>
    </row>
    <row r="888" spans="3:28" ht="12.75">
      <c r="C888"/>
      <c r="D888"/>
      <c r="E888"/>
      <c r="F888"/>
      <c r="G888"/>
      <c r="H888"/>
      <c r="I888" s="86"/>
      <c r="J888" s="60"/>
      <c r="K888" s="60"/>
      <c r="L888" s="60"/>
      <c r="M888" s="60"/>
      <c r="N888" s="60"/>
      <c r="O888" s="60"/>
      <c r="P888" s="60"/>
      <c r="Q888"/>
      <c r="R888"/>
      <c r="S888"/>
      <c r="T888"/>
      <c r="U888"/>
      <c r="V888"/>
      <c r="W888"/>
      <c r="X888"/>
      <c r="Y888"/>
      <c r="Z888"/>
      <c r="AA888"/>
      <c r="AB888"/>
    </row>
    <row r="889" spans="3:28" ht="12.75"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</row>
  </sheetData>
  <customSheetViews>
    <customSheetView guid="{30452F01-DB6E-11D6-846D-0008C7298EBA}" showGridLines="0" showRowCol="0" outlineSymbols="0" showRuler="0">
      <pane ySplit="5" topLeftCell="A52" activePane="bottomLeft" state="frozenSplit"/>
      <selection pane="bottomLeft"/>
    </customSheetView>
    <customSheetView guid="{30452F00-DB6E-11D6-846D-0008C7298EBA}" showGridLines="0" showRowCol="0" outlineSymbols="0" showRuler="0">
      <pane ySplit="5" topLeftCell="A38" activePane="bottomLeft" state="frozenSplit"/>
      <selection pane="bottomLeft"/>
    </customSheetView>
    <customSheetView guid="{30452EFF-DB6E-11D6-846D-0008C7298EBA}" showGridLines="0" showRowCol="0" outlineSymbols="0" showRuler="0">
      <pane ySplit="5" topLeftCell="A22" activePane="bottomLeft" state="frozenSplit"/>
      <selection pane="bottomLeft"/>
    </customSheetView>
    <customSheetView guid="{30452EFE-DB6E-11D6-846D-0008C7298EBA}" showGridLines="0" showRowCol="0" outlineSymbols="0" showRuler="0">
      <pane ySplit="5" topLeftCell="A14" activePane="bottomLeft" state="frozenSplit"/>
      <selection pane="bottomLeft"/>
    </customSheetView>
    <customSheetView guid="{30452EFC-DB6E-11D6-846D-0008C7298EBA}" showGridLines="0" showRowCol="0" outlineSymbols="0" showRuler="0">
      <pane ySplit="5" topLeftCell="A6" activePane="bottomLeft" state="frozenSplit"/>
      <selection pane="bottomLeft"/>
    </customSheetView>
  </customSheetViews>
  <mergeCells count="27">
    <mergeCell ref="V734:Y734"/>
    <mergeCell ref="D735:F735"/>
    <mergeCell ref="G735:I735"/>
    <mergeCell ref="D3:H3"/>
    <mergeCell ref="F8:G8"/>
    <mergeCell ref="I125:I126"/>
    <mergeCell ref="J100:K100"/>
    <mergeCell ref="H112:I112"/>
    <mergeCell ref="D125:D126"/>
    <mergeCell ref="E54:G54"/>
    <mergeCell ref="R8:S8"/>
    <mergeCell ref="H321:I321"/>
    <mergeCell ref="N734:Q734"/>
    <mergeCell ref="R734:U734"/>
    <mergeCell ref="R863:R886"/>
    <mergeCell ref="Q8:Q9"/>
    <mergeCell ref="I8:K8"/>
    <mergeCell ref="H8:H9"/>
    <mergeCell ref="P8:P9"/>
    <mergeCell ref="E354:H354"/>
    <mergeCell ref="D338:F338"/>
    <mergeCell ref="F321:G321"/>
    <mergeCell ref="L100:M100"/>
    <mergeCell ref="L112:M112"/>
    <mergeCell ref="J112:K112"/>
    <mergeCell ref="H100:I100"/>
    <mergeCell ref="D321:E321"/>
  </mergeCells>
  <phoneticPr fontId="20" type="noConversion"/>
  <hyperlinks>
    <hyperlink ref="C4" location="Indice!A1" display="Indice!A1" xr:uid="{00000000-0004-0000-1D00-000000000000}"/>
  </hyperlinks>
  <printOptions gridLinesSet="0"/>
  <pageMargins left="0.39370078740157483" right="0.75" top="0.39370078740157483" bottom="1" header="0" footer="0"/>
  <pageSetup paperSize="9" fitToHeight="0" orientation="portrait" r:id="rId1"/>
  <headerFooter alignWithMargins="0"/>
  <rowBreaks count="1" manualBreakCount="1">
    <brk id="70" max="7" man="1"/>
  </rowBreaks>
  <colBreaks count="1" manualBreakCount="1">
    <brk id="4" max="85" man="1"/>
  </colBreaks>
  <ignoredErrors>
    <ignoredError sqref="H332:I333" formulaRange="1"/>
  </ignoredErrors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9"/>
  <dimension ref="A1:M155"/>
  <sheetViews>
    <sheetView showGridLines="0" showRowColHeaders="0" zoomScaleNormal="100" workbookViewId="0">
      <selection activeCell="A2" sqref="A2"/>
    </sheetView>
  </sheetViews>
  <sheetFormatPr baseColWidth="10" defaultRowHeight="12.75"/>
  <cols>
    <col min="1" max="1" width="2.5703125" customWidth="1"/>
    <col min="2" max="2" width="11.5703125" style="86"/>
  </cols>
  <sheetData>
    <row r="1" spans="1:13" s="24" customFormat="1" ht="0.75" customHeight="1">
      <c r="B1" s="23"/>
      <c r="E1" s="25"/>
    </row>
    <row r="2" spans="1:13" s="24" customFormat="1" ht="21" customHeight="1">
      <c r="B2" s="23"/>
      <c r="E2" s="25"/>
      <c r="M2" s="46" t="s">
        <v>30</v>
      </c>
    </row>
    <row r="3" spans="1:13" s="22" customFormat="1" ht="15" customHeight="1">
      <c r="B3" s="23"/>
      <c r="C3" s="5"/>
      <c r="E3" s="133"/>
      <c r="F3" s="133"/>
      <c r="G3" s="133"/>
      <c r="J3" s="133"/>
      <c r="K3" s="133"/>
      <c r="L3" s="133"/>
      <c r="M3" s="393" t="s">
        <v>335</v>
      </c>
    </row>
    <row r="4" spans="1:13" s="22" customFormat="1" ht="19.350000000000001" customHeight="1">
      <c r="B4" s="4" t="str">
        <f>Indice!C4</f>
        <v>Demanda de energía eléctrica</v>
      </c>
      <c r="C4" s="5"/>
      <c r="K4" s="20"/>
    </row>
    <row r="6" spans="1:13">
      <c r="B6" s="163"/>
      <c r="C6" s="164" t="s">
        <v>121</v>
      </c>
      <c r="D6" s="164"/>
      <c r="E6" s="164"/>
      <c r="F6" s="164"/>
      <c r="G6" s="164"/>
      <c r="H6" s="129"/>
      <c r="I6" s="164" t="s">
        <v>121</v>
      </c>
      <c r="J6" s="164"/>
      <c r="K6" s="164"/>
      <c r="L6" s="164"/>
      <c r="M6" s="164"/>
    </row>
    <row r="7" spans="1:13">
      <c r="B7" s="165"/>
      <c r="C7" s="166" t="s">
        <v>193</v>
      </c>
      <c r="D7" s="166"/>
      <c r="E7" s="166"/>
      <c r="F7" s="166"/>
      <c r="G7" s="166"/>
      <c r="H7" s="129"/>
      <c r="I7" s="166" t="s">
        <v>161</v>
      </c>
      <c r="J7" s="166"/>
      <c r="K7" s="166"/>
      <c r="L7" s="166"/>
      <c r="M7" s="166"/>
    </row>
    <row r="8" spans="1:13">
      <c r="B8" s="167"/>
      <c r="C8" s="168" t="s">
        <v>192</v>
      </c>
      <c r="D8" s="168" t="s">
        <v>194</v>
      </c>
      <c r="E8" s="168" t="s">
        <v>173</v>
      </c>
      <c r="F8" s="168" t="s">
        <v>178</v>
      </c>
      <c r="G8" s="168" t="s">
        <v>195</v>
      </c>
      <c r="H8" s="129"/>
      <c r="I8" s="168" t="s">
        <v>192</v>
      </c>
      <c r="J8" s="168" t="s">
        <v>194</v>
      </c>
      <c r="K8" s="168" t="s">
        <v>173</v>
      </c>
      <c r="L8" s="168" t="s">
        <v>178</v>
      </c>
      <c r="M8" s="168" t="s">
        <v>195</v>
      </c>
    </row>
    <row r="9" spans="1:13">
      <c r="A9" s="134" t="s">
        <v>2</v>
      </c>
      <c r="B9" s="153">
        <v>40544</v>
      </c>
      <c r="C9" s="154">
        <v>744518.00100000005</v>
      </c>
      <c r="D9" s="154">
        <v>477262.17300000001</v>
      </c>
      <c r="E9" s="154">
        <v>16753.993999999999</v>
      </c>
      <c r="F9" s="154">
        <v>18094.77</v>
      </c>
      <c r="G9" s="154">
        <f>SUM(C9:F9)</f>
        <v>1256628.9380000001</v>
      </c>
      <c r="H9" s="129"/>
      <c r="I9" s="156"/>
      <c r="J9" s="156"/>
      <c r="K9" s="156"/>
      <c r="L9" s="156"/>
      <c r="M9" s="156"/>
    </row>
    <row r="10" spans="1:13">
      <c r="A10" s="134" t="s">
        <v>4</v>
      </c>
      <c r="B10" s="153">
        <v>40575</v>
      </c>
      <c r="C10" s="154">
        <v>668993.42299999995</v>
      </c>
      <c r="D10" s="154">
        <v>430507.49900000001</v>
      </c>
      <c r="E10" s="154">
        <v>15248.486000000001</v>
      </c>
      <c r="F10" s="154">
        <v>16466.277999999998</v>
      </c>
      <c r="G10" s="154">
        <f t="shared" ref="G10:G73" si="0">SUM(C10:F10)</f>
        <v>1131215.686</v>
      </c>
      <c r="H10" s="129"/>
      <c r="I10" s="156"/>
      <c r="J10" s="156"/>
      <c r="K10" s="156"/>
      <c r="L10" s="156"/>
      <c r="M10" s="156"/>
    </row>
    <row r="11" spans="1:13">
      <c r="A11" s="134" t="s">
        <v>6</v>
      </c>
      <c r="B11" s="153">
        <v>40603</v>
      </c>
      <c r="C11" s="154">
        <v>736775.25</v>
      </c>
      <c r="D11" s="154">
        <v>454438.19</v>
      </c>
      <c r="E11" s="154">
        <v>16429.358</v>
      </c>
      <c r="F11" s="154">
        <v>17208.841</v>
      </c>
      <c r="G11" s="154">
        <f t="shared" si="0"/>
        <v>1224851.639</v>
      </c>
      <c r="H11" s="129"/>
      <c r="I11" s="156"/>
      <c r="J11" s="156"/>
      <c r="K11" s="156"/>
      <c r="L11" s="156"/>
      <c r="M11" s="156"/>
    </row>
    <row r="12" spans="1:13">
      <c r="A12" s="134" t="s">
        <v>8</v>
      </c>
      <c r="B12" s="153">
        <v>40634</v>
      </c>
      <c r="C12" s="154">
        <v>697158.30799999996</v>
      </c>
      <c r="D12" s="154">
        <v>393415.76799999998</v>
      </c>
      <c r="E12" s="154">
        <v>14974.755999999999</v>
      </c>
      <c r="F12" s="154">
        <v>15687.394</v>
      </c>
      <c r="G12" s="154">
        <f t="shared" si="0"/>
        <v>1121236.226</v>
      </c>
      <c r="H12" s="129"/>
      <c r="I12" s="156"/>
      <c r="J12" s="156"/>
      <c r="K12" s="156"/>
      <c r="L12" s="156"/>
      <c r="M12" s="156"/>
    </row>
    <row r="13" spans="1:13">
      <c r="A13" s="134" t="s">
        <v>6</v>
      </c>
      <c r="B13" s="153">
        <v>40664</v>
      </c>
      <c r="C13" s="154">
        <v>717470.81799999997</v>
      </c>
      <c r="D13" s="154">
        <v>454312.19099999999</v>
      </c>
      <c r="E13" s="154">
        <v>16125.928</v>
      </c>
      <c r="F13" s="154">
        <v>16930.758999999998</v>
      </c>
      <c r="G13" s="154">
        <f t="shared" si="0"/>
        <v>1204839.6960000002</v>
      </c>
      <c r="H13" s="129"/>
      <c r="I13" s="156"/>
      <c r="J13" s="156"/>
      <c r="K13" s="156"/>
      <c r="L13" s="156"/>
      <c r="M13" s="156"/>
    </row>
    <row r="14" spans="1:13">
      <c r="A14" s="134" t="s">
        <v>11</v>
      </c>
      <c r="B14" s="153">
        <v>40695</v>
      </c>
      <c r="C14" s="154">
        <v>726468.45</v>
      </c>
      <c r="D14" s="154">
        <v>503299.554</v>
      </c>
      <c r="E14" s="154">
        <v>17357.383000000002</v>
      </c>
      <c r="F14" s="154">
        <v>18089.712</v>
      </c>
      <c r="G14" s="154">
        <f t="shared" si="0"/>
        <v>1265215.0989999999</v>
      </c>
      <c r="H14" s="129"/>
      <c r="I14" s="156"/>
      <c r="J14" s="156"/>
      <c r="K14" s="156"/>
      <c r="L14" s="156"/>
      <c r="M14" s="156"/>
    </row>
    <row r="15" spans="1:13">
      <c r="A15" s="134" t="s">
        <v>11</v>
      </c>
      <c r="B15" s="153">
        <v>40725</v>
      </c>
      <c r="C15" s="154">
        <v>762431.14199999999</v>
      </c>
      <c r="D15" s="154">
        <v>597305.34499999997</v>
      </c>
      <c r="E15" s="154">
        <v>18646.737000000001</v>
      </c>
      <c r="F15" s="154">
        <v>19646.491999999998</v>
      </c>
      <c r="G15" s="154">
        <f t="shared" si="0"/>
        <v>1398029.716</v>
      </c>
      <c r="H15" s="129"/>
      <c r="I15" s="156"/>
      <c r="J15" s="156"/>
      <c r="K15" s="156"/>
      <c r="L15" s="156"/>
      <c r="M15" s="156"/>
    </row>
    <row r="16" spans="1:13">
      <c r="A16" s="134" t="s">
        <v>8</v>
      </c>
      <c r="B16" s="153">
        <v>40756</v>
      </c>
      <c r="C16" s="154">
        <v>775486.55599999998</v>
      </c>
      <c r="D16" s="154">
        <v>639478.98499999999</v>
      </c>
      <c r="E16" s="154">
        <v>18453.952000000001</v>
      </c>
      <c r="F16" s="154">
        <v>20902.11</v>
      </c>
      <c r="G16" s="154">
        <f t="shared" si="0"/>
        <v>1454321.6030000001</v>
      </c>
      <c r="H16" s="129"/>
      <c r="I16" s="156"/>
      <c r="J16" s="156"/>
      <c r="K16" s="156"/>
      <c r="L16" s="156"/>
      <c r="M16" s="156"/>
    </row>
    <row r="17" spans="1:13">
      <c r="A17" s="134" t="s">
        <v>15</v>
      </c>
      <c r="B17" s="153">
        <v>40787</v>
      </c>
      <c r="C17" s="154">
        <v>761341.80200000003</v>
      </c>
      <c r="D17" s="154">
        <v>554476.20499999996</v>
      </c>
      <c r="E17" s="154">
        <v>16688.662</v>
      </c>
      <c r="F17" s="154">
        <v>18730.278999999999</v>
      </c>
      <c r="G17" s="154">
        <f t="shared" si="0"/>
        <v>1351236.9480000001</v>
      </c>
      <c r="H17" s="129"/>
      <c r="I17" s="156"/>
      <c r="J17" s="156"/>
      <c r="K17" s="156"/>
      <c r="L17" s="156"/>
      <c r="M17" s="156"/>
    </row>
    <row r="18" spans="1:13">
      <c r="A18" s="134" t="s">
        <v>17</v>
      </c>
      <c r="B18" s="153">
        <v>40817</v>
      </c>
      <c r="C18" s="154">
        <v>780234.83799999999</v>
      </c>
      <c r="D18" s="154">
        <v>449174.04</v>
      </c>
      <c r="E18" s="154">
        <v>17723.544999999998</v>
      </c>
      <c r="F18" s="154">
        <v>17819.883999999998</v>
      </c>
      <c r="G18" s="154">
        <f t="shared" si="0"/>
        <v>1264952.307</v>
      </c>
      <c r="H18" s="129"/>
      <c r="I18" s="156"/>
      <c r="J18" s="156"/>
      <c r="K18" s="156"/>
      <c r="L18" s="156"/>
      <c r="M18" s="156"/>
    </row>
    <row r="19" spans="1:13">
      <c r="A19" s="134" t="s">
        <v>19</v>
      </c>
      <c r="B19" s="153">
        <v>40848</v>
      </c>
      <c r="C19" s="154">
        <v>736028.23600000003</v>
      </c>
      <c r="D19" s="154">
        <v>370568.90899999999</v>
      </c>
      <c r="E19" s="154">
        <v>16757.647000000001</v>
      </c>
      <c r="F19" s="154">
        <v>16928.444</v>
      </c>
      <c r="G19" s="154">
        <f t="shared" si="0"/>
        <v>1140283.236</v>
      </c>
      <c r="H19" s="129"/>
      <c r="I19" s="156"/>
      <c r="J19" s="156"/>
      <c r="K19" s="156"/>
      <c r="L19" s="156"/>
      <c r="M19" s="156"/>
    </row>
    <row r="20" spans="1:13">
      <c r="A20" s="134" t="s">
        <v>21</v>
      </c>
      <c r="B20" s="153">
        <v>40878</v>
      </c>
      <c r="C20" s="154">
        <v>756076.10699999996</v>
      </c>
      <c r="D20" s="154">
        <v>415748.07500000001</v>
      </c>
      <c r="E20" s="154">
        <v>17812.445</v>
      </c>
      <c r="F20" s="154">
        <v>18374.163</v>
      </c>
      <c r="G20" s="154">
        <f t="shared" si="0"/>
        <v>1208010.79</v>
      </c>
      <c r="H20" s="129"/>
      <c r="I20" s="156"/>
      <c r="J20" s="156"/>
      <c r="K20" s="156"/>
      <c r="L20" s="156"/>
      <c r="M20" s="156"/>
    </row>
    <row r="21" spans="1:13">
      <c r="A21" s="134" t="s">
        <v>2</v>
      </c>
      <c r="B21" s="153">
        <v>40909</v>
      </c>
      <c r="C21" s="154">
        <v>758301.69799999997</v>
      </c>
      <c r="D21" s="154">
        <v>459496.43800000002</v>
      </c>
      <c r="E21" s="154">
        <v>18519.812999999998</v>
      </c>
      <c r="F21" s="154">
        <v>18997.131000000001</v>
      </c>
      <c r="G21" s="154">
        <f t="shared" si="0"/>
        <v>1255315.08</v>
      </c>
      <c r="H21" s="129"/>
      <c r="I21" s="157">
        <f>C21/C9-1</f>
        <v>1.8513584603040201E-2</v>
      </c>
      <c r="J21" s="157">
        <f>D21/D9-1</f>
        <v>-3.7224267928730237E-2</v>
      </c>
      <c r="K21" s="157">
        <f>E21/E9-1</f>
        <v>0.10539689819633447</v>
      </c>
      <c r="L21" s="157">
        <f>F21/F9-1</f>
        <v>4.9868608443213169E-2</v>
      </c>
      <c r="M21" s="157">
        <f>G21/G9-1</f>
        <v>-1.045541734930211E-3</v>
      </c>
    </row>
    <row r="22" spans="1:13">
      <c r="A22" s="134" t="s">
        <v>4</v>
      </c>
      <c r="B22" s="153">
        <v>40940</v>
      </c>
      <c r="C22" s="154">
        <v>708859.12</v>
      </c>
      <c r="D22" s="154">
        <v>504997.77500000002</v>
      </c>
      <c r="E22" s="154">
        <v>18035.315999999999</v>
      </c>
      <c r="F22" s="154">
        <v>18440.784</v>
      </c>
      <c r="G22" s="154">
        <f t="shared" si="0"/>
        <v>1250332.9950000001</v>
      </c>
      <c r="H22" s="129"/>
      <c r="I22" s="157">
        <f t="shared" ref="I22:I80" si="1">C22/C10-1</f>
        <v>5.9590566408303847E-2</v>
      </c>
      <c r="J22" s="157">
        <f t="shared" ref="J22:J80" si="2">D22/D10-1</f>
        <v>0.17302898595966165</v>
      </c>
      <c r="K22" s="157">
        <f t="shared" ref="K22:K80" si="3">E22/E10-1</f>
        <v>0.18276109510150707</v>
      </c>
      <c r="L22" s="157">
        <f t="shared" ref="L22:L80" si="4">F22/F10-1</f>
        <v>0.1199121015690372</v>
      </c>
      <c r="M22" s="157">
        <f t="shared" ref="M22:M80" si="5">G22/G10-1</f>
        <v>0.10530026278295446</v>
      </c>
    </row>
    <row r="23" spans="1:13">
      <c r="A23" s="134" t="s">
        <v>6</v>
      </c>
      <c r="B23" s="153">
        <v>40969</v>
      </c>
      <c r="C23" s="154">
        <v>743038.43099999998</v>
      </c>
      <c r="D23" s="154">
        <v>435095.64</v>
      </c>
      <c r="E23" s="154">
        <v>17629.304</v>
      </c>
      <c r="F23" s="154">
        <v>17602.562000000002</v>
      </c>
      <c r="G23" s="154">
        <f t="shared" si="0"/>
        <v>1213365.9369999999</v>
      </c>
      <c r="H23" s="129"/>
      <c r="I23" s="157">
        <f t="shared" si="1"/>
        <v>8.5008026531836478E-3</v>
      </c>
      <c r="J23" s="157">
        <f t="shared" si="2"/>
        <v>-4.2563654256258632E-2</v>
      </c>
      <c r="K23" s="157">
        <f t="shared" si="3"/>
        <v>7.303669443443872E-2</v>
      </c>
      <c r="L23" s="157">
        <f t="shared" si="4"/>
        <v>2.2878995744106234E-2</v>
      </c>
      <c r="M23" s="157">
        <f t="shared" si="5"/>
        <v>-9.3772189498617653E-3</v>
      </c>
    </row>
    <row r="24" spans="1:13">
      <c r="A24" s="134" t="s">
        <v>8</v>
      </c>
      <c r="B24" s="153">
        <v>41000</v>
      </c>
      <c r="C24" s="154">
        <v>689163.59</v>
      </c>
      <c r="D24" s="154">
        <v>400785.565</v>
      </c>
      <c r="E24" s="154">
        <v>16674.287</v>
      </c>
      <c r="F24" s="154">
        <v>16070.022999999999</v>
      </c>
      <c r="G24" s="154">
        <f t="shared" si="0"/>
        <v>1122693.4650000001</v>
      </c>
      <c r="H24" s="129"/>
      <c r="I24" s="157">
        <f t="shared" si="1"/>
        <v>-1.1467579039451059E-2</v>
      </c>
      <c r="J24" s="157">
        <f t="shared" si="2"/>
        <v>1.8732846010381721E-2</v>
      </c>
      <c r="K24" s="157">
        <f t="shared" si="3"/>
        <v>0.11349306793379488</v>
      </c>
      <c r="L24" s="157">
        <f t="shared" si="4"/>
        <v>2.4390858035439056E-2</v>
      </c>
      <c r="M24" s="157">
        <f t="shared" si="5"/>
        <v>1.2996717071822594E-3</v>
      </c>
    </row>
    <row r="25" spans="1:13">
      <c r="A25" s="134" t="s">
        <v>6</v>
      </c>
      <c r="B25" s="153">
        <v>41030</v>
      </c>
      <c r="C25" s="154">
        <v>722460.91500000004</v>
      </c>
      <c r="D25" s="154">
        <v>449532.50799999997</v>
      </c>
      <c r="E25" s="154">
        <v>17500.308000000001</v>
      </c>
      <c r="F25" s="154">
        <v>17078.027999999998</v>
      </c>
      <c r="G25" s="154">
        <f t="shared" si="0"/>
        <v>1206571.7589999998</v>
      </c>
      <c r="H25" s="129"/>
      <c r="I25" s="157">
        <f t="shared" si="1"/>
        <v>6.9551219015573373E-3</v>
      </c>
      <c r="J25" s="157">
        <f t="shared" si="2"/>
        <v>-1.0520701611548944E-2</v>
      </c>
      <c r="K25" s="157">
        <f t="shared" si="3"/>
        <v>8.5227963314731481E-2</v>
      </c>
      <c r="L25" s="157">
        <f t="shared" si="4"/>
        <v>8.6983105719005138E-3</v>
      </c>
      <c r="M25" s="157">
        <f t="shared" si="5"/>
        <v>1.437587926219619E-3</v>
      </c>
    </row>
    <row r="26" spans="1:13">
      <c r="A26" s="134" t="s">
        <v>11</v>
      </c>
      <c r="B26" s="153">
        <v>41061</v>
      </c>
      <c r="C26" s="154">
        <v>726090.68900000001</v>
      </c>
      <c r="D26" s="154">
        <v>533418.28200000001</v>
      </c>
      <c r="E26" s="154">
        <v>17488.195</v>
      </c>
      <c r="F26" s="154">
        <v>18287.675999999999</v>
      </c>
      <c r="G26" s="154">
        <f t="shared" si="0"/>
        <v>1295284.8419999999</v>
      </c>
      <c r="H26" s="129"/>
      <c r="I26" s="157">
        <f t="shared" si="1"/>
        <v>-5.1999642930111722E-4</v>
      </c>
      <c r="J26" s="157">
        <f t="shared" si="2"/>
        <v>5.9842548559063458E-2</v>
      </c>
      <c r="K26" s="157">
        <f t="shared" si="3"/>
        <v>7.5363895582645224E-3</v>
      </c>
      <c r="L26" s="157">
        <f t="shared" si="4"/>
        <v>1.0943457806293466E-2</v>
      </c>
      <c r="M26" s="157">
        <f t="shared" si="5"/>
        <v>2.37665065993653E-2</v>
      </c>
    </row>
    <row r="27" spans="1:13">
      <c r="A27" s="134" t="s">
        <v>11</v>
      </c>
      <c r="B27" s="153">
        <v>41091</v>
      </c>
      <c r="C27" s="154">
        <v>768632.97699999996</v>
      </c>
      <c r="D27" s="154">
        <v>611529.61699999997</v>
      </c>
      <c r="E27" s="154">
        <v>17754.474999999999</v>
      </c>
      <c r="F27" s="154">
        <v>20075.198</v>
      </c>
      <c r="G27" s="154">
        <f t="shared" si="0"/>
        <v>1417992.2670000002</v>
      </c>
      <c r="H27" s="129"/>
      <c r="I27" s="157">
        <f t="shared" si="1"/>
        <v>8.1342886699662387E-3</v>
      </c>
      <c r="J27" s="157">
        <f t="shared" si="2"/>
        <v>2.3814071176610607E-2</v>
      </c>
      <c r="K27" s="157">
        <f t="shared" si="3"/>
        <v>-4.785083846036986E-2</v>
      </c>
      <c r="L27" s="157">
        <f t="shared" si="4"/>
        <v>2.1820994811694749E-2</v>
      </c>
      <c r="M27" s="157">
        <f t="shared" si="5"/>
        <v>1.4279060574704072E-2</v>
      </c>
    </row>
    <row r="28" spans="1:13">
      <c r="A28" s="134" t="s">
        <v>8</v>
      </c>
      <c r="B28" s="153">
        <v>41122</v>
      </c>
      <c r="C28" s="154">
        <v>794883.82</v>
      </c>
      <c r="D28" s="154">
        <v>674577.62699999998</v>
      </c>
      <c r="E28" s="154">
        <v>18556.862000000001</v>
      </c>
      <c r="F28" s="154">
        <v>21153.308000000001</v>
      </c>
      <c r="G28" s="154">
        <f t="shared" si="0"/>
        <v>1509171.6169999999</v>
      </c>
      <c r="H28" s="129"/>
      <c r="I28" s="157">
        <f t="shared" si="1"/>
        <v>2.5013024210312595E-2</v>
      </c>
      <c r="J28" s="157">
        <f t="shared" si="2"/>
        <v>5.4886310298375207E-2</v>
      </c>
      <c r="K28" s="157">
        <f t="shared" si="3"/>
        <v>5.5765832706187179E-3</v>
      </c>
      <c r="L28" s="157">
        <f t="shared" si="4"/>
        <v>1.2017829778907529E-2</v>
      </c>
      <c r="M28" s="157">
        <f t="shared" si="5"/>
        <v>3.7715188914786202E-2</v>
      </c>
    </row>
    <row r="29" spans="1:13">
      <c r="A29" s="134" t="s">
        <v>15</v>
      </c>
      <c r="B29" s="153">
        <v>41153</v>
      </c>
      <c r="C29" s="154">
        <v>764050.70700000005</v>
      </c>
      <c r="D29" s="154">
        <v>512427.83899999998</v>
      </c>
      <c r="E29" s="154">
        <v>17123.846000000001</v>
      </c>
      <c r="F29" s="154">
        <v>18322.411</v>
      </c>
      <c r="G29" s="154">
        <f t="shared" si="0"/>
        <v>1311924.8030000001</v>
      </c>
      <c r="H29" s="129"/>
      <c r="I29" s="157">
        <f t="shared" si="1"/>
        <v>3.5580668142534133E-3</v>
      </c>
      <c r="J29" s="157">
        <f t="shared" si="2"/>
        <v>-7.5834392208047885E-2</v>
      </c>
      <c r="K29" s="157">
        <f t="shared" si="3"/>
        <v>2.6076626154930782E-2</v>
      </c>
      <c r="L29" s="157">
        <f t="shared" si="4"/>
        <v>-2.1775863562950581E-2</v>
      </c>
      <c r="M29" s="157">
        <f t="shared" si="5"/>
        <v>-2.9093450307280944E-2</v>
      </c>
    </row>
    <row r="30" spans="1:13">
      <c r="A30" s="134" t="s">
        <v>17</v>
      </c>
      <c r="B30" s="153">
        <v>41183</v>
      </c>
      <c r="C30" s="154">
        <v>765430.55599999998</v>
      </c>
      <c r="D30" s="154">
        <v>448364.94500000001</v>
      </c>
      <c r="E30" s="154">
        <v>17689.313999999998</v>
      </c>
      <c r="F30" s="154">
        <v>17512.385999999999</v>
      </c>
      <c r="G30" s="154">
        <f t="shared" si="0"/>
        <v>1248997.2009999999</v>
      </c>
      <c r="H30" s="129"/>
      <c r="I30" s="157">
        <f t="shared" si="1"/>
        <v>-1.8974136092087757E-2</v>
      </c>
      <c r="J30" s="157">
        <f t="shared" si="2"/>
        <v>-1.8012951060127902E-3</v>
      </c>
      <c r="K30" s="157">
        <f t="shared" si="3"/>
        <v>-1.9313856229100645E-3</v>
      </c>
      <c r="L30" s="157">
        <f t="shared" si="4"/>
        <v>-1.7255892350365398E-2</v>
      </c>
      <c r="M30" s="157">
        <f t="shared" si="5"/>
        <v>-1.2613207558662687E-2</v>
      </c>
    </row>
    <row r="31" spans="1:13">
      <c r="A31" s="134" t="s">
        <v>19</v>
      </c>
      <c r="B31" s="153">
        <v>41214</v>
      </c>
      <c r="C31" s="154">
        <v>719437.28399999999</v>
      </c>
      <c r="D31" s="154">
        <v>369888.728</v>
      </c>
      <c r="E31" s="154">
        <v>17357.696</v>
      </c>
      <c r="F31" s="154">
        <v>16310.472</v>
      </c>
      <c r="G31" s="154">
        <f t="shared" si="0"/>
        <v>1122994.1800000002</v>
      </c>
      <c r="H31" s="129"/>
      <c r="I31" s="157">
        <f t="shared" si="1"/>
        <v>-2.2541189574689202E-2</v>
      </c>
      <c r="J31" s="157">
        <f t="shared" si="2"/>
        <v>-1.8355047697754534E-3</v>
      </c>
      <c r="K31" s="157">
        <f t="shared" si="3"/>
        <v>3.5807473447793559E-2</v>
      </c>
      <c r="L31" s="157">
        <f t="shared" si="4"/>
        <v>-3.6504949893800043E-2</v>
      </c>
      <c r="M31" s="157">
        <f t="shared" si="5"/>
        <v>-1.5162071539916777E-2</v>
      </c>
    </row>
    <row r="32" spans="1:13">
      <c r="A32" s="134" t="s">
        <v>21</v>
      </c>
      <c r="B32" s="153">
        <v>41244</v>
      </c>
      <c r="C32" s="154">
        <v>728235.00600000005</v>
      </c>
      <c r="D32" s="154">
        <v>421285.16</v>
      </c>
      <c r="E32" s="154">
        <v>17742.494999999999</v>
      </c>
      <c r="F32" s="154">
        <v>17482.518</v>
      </c>
      <c r="G32" s="154">
        <f t="shared" si="0"/>
        <v>1184745.179</v>
      </c>
      <c r="H32" s="129"/>
      <c r="I32" s="157">
        <f t="shared" si="1"/>
        <v>-3.6823146165098852E-2</v>
      </c>
      <c r="J32" s="157">
        <f t="shared" si="2"/>
        <v>1.3318365935909515E-2</v>
      </c>
      <c r="K32" s="157">
        <f t="shared" si="3"/>
        <v>-3.9270296694249307E-3</v>
      </c>
      <c r="L32" s="157">
        <f t="shared" si="4"/>
        <v>-4.8527108418489617E-2</v>
      </c>
      <c r="M32" s="157">
        <f t="shared" si="5"/>
        <v>-1.9259439727355443E-2</v>
      </c>
    </row>
    <row r="33" spans="1:13">
      <c r="A33" s="134" t="s">
        <v>2</v>
      </c>
      <c r="B33" s="153">
        <v>41275</v>
      </c>
      <c r="C33" s="154">
        <v>732193.36300000001</v>
      </c>
      <c r="D33" s="154">
        <v>445255.33100000001</v>
      </c>
      <c r="E33" s="154">
        <v>17905.936000000002</v>
      </c>
      <c r="F33" s="154">
        <v>17900.580000000002</v>
      </c>
      <c r="G33" s="154">
        <f t="shared" si="0"/>
        <v>1213255.2100000002</v>
      </c>
      <c r="H33" s="129"/>
      <c r="I33" s="157">
        <f t="shared" si="1"/>
        <v>-3.4430009940449757E-2</v>
      </c>
      <c r="J33" s="157">
        <f t="shared" si="2"/>
        <v>-3.0992856140486635E-2</v>
      </c>
      <c r="K33" s="157">
        <f t="shared" si="3"/>
        <v>-3.3147040955542995E-2</v>
      </c>
      <c r="L33" s="157">
        <f t="shared" si="4"/>
        <v>-5.7721926537222856E-2</v>
      </c>
      <c r="M33" s="157">
        <f t="shared" si="5"/>
        <v>-3.3505428772511725E-2</v>
      </c>
    </row>
    <row r="34" spans="1:13">
      <c r="A34" s="134" t="s">
        <v>4</v>
      </c>
      <c r="B34" s="153">
        <v>41306</v>
      </c>
      <c r="C34" s="154">
        <v>659622.83400000003</v>
      </c>
      <c r="D34" s="154">
        <v>423302.576</v>
      </c>
      <c r="E34" s="154">
        <v>15557.014999999999</v>
      </c>
      <c r="F34" s="154">
        <v>16183.376</v>
      </c>
      <c r="G34" s="154">
        <f t="shared" si="0"/>
        <v>1114665.801</v>
      </c>
      <c r="H34" s="129"/>
      <c r="I34" s="157">
        <f t="shared" si="1"/>
        <v>-6.9458492683285189E-2</v>
      </c>
      <c r="J34" s="157">
        <f t="shared" si="2"/>
        <v>-0.16177338405104857</v>
      </c>
      <c r="K34" s="157">
        <f t="shared" si="3"/>
        <v>-0.1374137830465515</v>
      </c>
      <c r="L34" s="157">
        <f t="shared" si="4"/>
        <v>-0.12241388435545908</v>
      </c>
      <c r="M34" s="157">
        <f t="shared" si="5"/>
        <v>-0.10850484994199494</v>
      </c>
    </row>
    <row r="35" spans="1:13">
      <c r="A35" s="134" t="s">
        <v>6</v>
      </c>
      <c r="B35" s="153">
        <v>41334</v>
      </c>
      <c r="C35" s="154">
        <v>710430.05799999996</v>
      </c>
      <c r="D35" s="154">
        <v>424149.88199999998</v>
      </c>
      <c r="E35" s="154">
        <v>15413.311</v>
      </c>
      <c r="F35" s="154">
        <v>16450.199000000001</v>
      </c>
      <c r="G35" s="154">
        <f t="shared" si="0"/>
        <v>1166443.45</v>
      </c>
      <c r="H35" s="129"/>
      <c r="I35" s="157">
        <f t="shared" si="1"/>
        <v>-4.3885176916239499E-2</v>
      </c>
      <c r="J35" s="157">
        <f t="shared" si="2"/>
        <v>-2.5157130970101305E-2</v>
      </c>
      <c r="K35" s="157">
        <f t="shared" si="3"/>
        <v>-0.12569940367469978</v>
      </c>
      <c r="L35" s="157">
        <f t="shared" si="4"/>
        <v>-6.5465640740251407E-2</v>
      </c>
      <c r="M35" s="157">
        <f t="shared" si="5"/>
        <v>-3.8671340252070974E-2</v>
      </c>
    </row>
    <row r="36" spans="1:13">
      <c r="A36" s="134" t="s">
        <v>8</v>
      </c>
      <c r="B36" s="153">
        <v>41365</v>
      </c>
      <c r="C36" s="154">
        <v>696165.88399999996</v>
      </c>
      <c r="D36" s="154">
        <v>396589.99699999997</v>
      </c>
      <c r="E36" s="154">
        <v>14575.253000000001</v>
      </c>
      <c r="F36" s="154">
        <v>15878.106</v>
      </c>
      <c r="G36" s="154">
        <f t="shared" si="0"/>
        <v>1123209.24</v>
      </c>
      <c r="H36" s="129"/>
      <c r="I36" s="157">
        <f t="shared" si="1"/>
        <v>1.0160568697484385E-2</v>
      </c>
      <c r="J36" s="157">
        <f t="shared" si="2"/>
        <v>-1.0468361054869924E-2</v>
      </c>
      <c r="K36" s="157">
        <f t="shared" si="3"/>
        <v>-0.12588448309663858</v>
      </c>
      <c r="L36" s="157">
        <f t="shared" si="4"/>
        <v>-1.1942546690816735E-2</v>
      </c>
      <c r="M36" s="157">
        <f t="shared" si="5"/>
        <v>4.5940857061976814E-4</v>
      </c>
    </row>
    <row r="37" spans="1:13">
      <c r="A37" s="134" t="s">
        <v>6</v>
      </c>
      <c r="B37" s="153">
        <v>41395</v>
      </c>
      <c r="C37" s="154">
        <v>702600.67599999998</v>
      </c>
      <c r="D37" s="154">
        <v>441050.41399999999</v>
      </c>
      <c r="E37" s="154">
        <v>15700.989</v>
      </c>
      <c r="F37" s="154">
        <v>16671.455999999998</v>
      </c>
      <c r="G37" s="154">
        <f t="shared" si="0"/>
        <v>1176023.5349999999</v>
      </c>
      <c r="H37" s="129"/>
      <c r="I37" s="157">
        <f t="shared" si="1"/>
        <v>-2.7489707176754363E-2</v>
      </c>
      <c r="J37" s="157">
        <f t="shared" si="2"/>
        <v>-1.8868699925034038E-2</v>
      </c>
      <c r="K37" s="157">
        <f t="shared" si="3"/>
        <v>-0.1028164190024542</v>
      </c>
      <c r="L37" s="157">
        <f t="shared" si="4"/>
        <v>-2.3806729910502589E-2</v>
      </c>
      <c r="M37" s="157">
        <f t="shared" si="5"/>
        <v>-2.5318199081104109E-2</v>
      </c>
    </row>
    <row r="38" spans="1:13">
      <c r="A38" s="134" t="s">
        <v>11</v>
      </c>
      <c r="B38" s="153">
        <v>41426</v>
      </c>
      <c r="C38" s="154">
        <v>682878.853</v>
      </c>
      <c r="D38" s="154">
        <v>479132.43800000002</v>
      </c>
      <c r="E38" s="154">
        <v>15762.798000000001</v>
      </c>
      <c r="F38" s="154">
        <v>16558.905999999999</v>
      </c>
      <c r="G38" s="154">
        <f t="shared" si="0"/>
        <v>1194332.9949999999</v>
      </c>
      <c r="H38" s="129"/>
      <c r="I38" s="157">
        <f t="shared" si="1"/>
        <v>-5.9513001136969557E-2</v>
      </c>
      <c r="J38" s="157">
        <f t="shared" si="2"/>
        <v>-0.10176974774179182</v>
      </c>
      <c r="K38" s="157">
        <f t="shared" si="3"/>
        <v>-9.8660667953439418E-2</v>
      </c>
      <c r="L38" s="157">
        <f t="shared" si="4"/>
        <v>-9.4531967867322209E-2</v>
      </c>
      <c r="M38" s="157">
        <f t="shared" si="5"/>
        <v>-7.7937951349854595E-2</v>
      </c>
    </row>
    <row r="39" spans="1:13">
      <c r="A39" s="134" t="s">
        <v>11</v>
      </c>
      <c r="B39" s="153">
        <v>41456</v>
      </c>
      <c r="C39" s="154">
        <v>747655.32</v>
      </c>
      <c r="D39" s="154">
        <v>620748.46699999995</v>
      </c>
      <c r="E39" s="154">
        <v>17866.710999999999</v>
      </c>
      <c r="F39" s="154">
        <v>18852.425999999999</v>
      </c>
      <c r="G39" s="154">
        <f t="shared" si="0"/>
        <v>1405122.9239999999</v>
      </c>
      <c r="H39" s="129"/>
      <c r="I39" s="157">
        <f t="shared" si="1"/>
        <v>-2.7292163656413071E-2</v>
      </c>
      <c r="J39" s="157">
        <f t="shared" si="2"/>
        <v>1.5075067083790916E-2</v>
      </c>
      <c r="K39" s="157">
        <f t="shared" si="3"/>
        <v>6.3215611838705055E-3</v>
      </c>
      <c r="L39" s="157">
        <f t="shared" si="4"/>
        <v>-6.0909586047420361E-2</v>
      </c>
      <c r="M39" s="157">
        <f t="shared" si="5"/>
        <v>-9.0757497762858907E-3</v>
      </c>
    </row>
    <row r="40" spans="1:13">
      <c r="A40" s="134" t="s">
        <v>8</v>
      </c>
      <c r="B40" s="153">
        <v>41487</v>
      </c>
      <c r="C40" s="154">
        <v>767882.08600000001</v>
      </c>
      <c r="D40" s="154">
        <v>631293.821</v>
      </c>
      <c r="E40" s="154">
        <v>18953.245999999999</v>
      </c>
      <c r="F40" s="154">
        <v>20344.713</v>
      </c>
      <c r="G40" s="154">
        <f t="shared" si="0"/>
        <v>1438473.8660000002</v>
      </c>
      <c r="H40" s="129"/>
      <c r="I40" s="157">
        <f t="shared" si="1"/>
        <v>-3.3969409516978133E-2</v>
      </c>
      <c r="J40" s="157">
        <f t="shared" si="2"/>
        <v>-6.4164307067954396E-2</v>
      </c>
      <c r="K40" s="157">
        <f t="shared" si="3"/>
        <v>2.1360508042792992E-2</v>
      </c>
      <c r="L40" s="157">
        <f t="shared" si="4"/>
        <v>-3.8225463364878975E-2</v>
      </c>
      <c r="M40" s="157">
        <f t="shared" si="5"/>
        <v>-4.6845401943442222E-2</v>
      </c>
    </row>
    <row r="41" spans="1:13">
      <c r="A41" s="134" t="s">
        <v>15</v>
      </c>
      <c r="B41" s="153">
        <v>41518</v>
      </c>
      <c r="C41" s="154">
        <v>720893.90099999995</v>
      </c>
      <c r="D41" s="154">
        <v>512266.63799999998</v>
      </c>
      <c r="E41" s="154">
        <v>17326.920999999998</v>
      </c>
      <c r="F41" s="154">
        <v>18279.828000000001</v>
      </c>
      <c r="G41" s="154">
        <f t="shared" si="0"/>
        <v>1268767.2879999999</v>
      </c>
      <c r="H41" s="129"/>
      <c r="I41" s="157">
        <f t="shared" si="1"/>
        <v>-5.6484217087440114E-2</v>
      </c>
      <c r="J41" s="157">
        <f t="shared" si="2"/>
        <v>-3.145828304617071E-4</v>
      </c>
      <c r="K41" s="157">
        <f t="shared" si="3"/>
        <v>1.1859193314398997E-2</v>
      </c>
      <c r="L41" s="157">
        <f t="shared" si="4"/>
        <v>-2.324093701423835E-3</v>
      </c>
      <c r="M41" s="157">
        <f t="shared" si="5"/>
        <v>-3.2896332854833732E-2</v>
      </c>
    </row>
    <row r="42" spans="1:13">
      <c r="A42" s="134" t="s">
        <v>17</v>
      </c>
      <c r="B42" s="153">
        <v>41548</v>
      </c>
      <c r="C42" s="154">
        <v>747649.71499999997</v>
      </c>
      <c r="D42" s="154">
        <v>461792.61499999999</v>
      </c>
      <c r="E42" s="154">
        <v>16943.323</v>
      </c>
      <c r="F42" s="154">
        <v>17794.537</v>
      </c>
      <c r="G42" s="154">
        <f t="shared" si="0"/>
        <v>1244180.1900000002</v>
      </c>
      <c r="H42" s="129"/>
      <c r="I42" s="157">
        <f t="shared" si="1"/>
        <v>-2.3229855224123019E-2</v>
      </c>
      <c r="J42" s="157">
        <f t="shared" si="2"/>
        <v>2.9948081690463146E-2</v>
      </c>
      <c r="K42" s="157">
        <f t="shared" si="3"/>
        <v>-4.217184453845968E-2</v>
      </c>
      <c r="L42" s="157">
        <f t="shared" si="4"/>
        <v>1.6111511018544356E-2</v>
      </c>
      <c r="M42" s="157">
        <f t="shared" si="5"/>
        <v>-3.8567027981671886E-3</v>
      </c>
    </row>
    <row r="43" spans="1:13">
      <c r="A43" s="134" t="s">
        <v>19</v>
      </c>
      <c r="B43" s="153">
        <v>41579</v>
      </c>
      <c r="C43" s="154">
        <v>710156.76899999997</v>
      </c>
      <c r="D43" s="154">
        <v>394684.08899999998</v>
      </c>
      <c r="E43" s="154">
        <v>17486.060000000001</v>
      </c>
      <c r="F43" s="154">
        <v>16824.231</v>
      </c>
      <c r="G43" s="154">
        <f t="shared" si="0"/>
        <v>1139151.149</v>
      </c>
      <c r="H43" s="129"/>
      <c r="I43" s="157">
        <f t="shared" si="1"/>
        <v>-1.2899685916194503E-2</v>
      </c>
      <c r="J43" s="157">
        <f t="shared" si="2"/>
        <v>6.7034648863373736E-2</v>
      </c>
      <c r="K43" s="157">
        <f t="shared" si="3"/>
        <v>7.3952211169041604E-3</v>
      </c>
      <c r="L43" s="157">
        <f t="shared" si="4"/>
        <v>3.1498720576571992E-2</v>
      </c>
      <c r="M43" s="157">
        <f t="shared" si="5"/>
        <v>1.4387402257062254E-2</v>
      </c>
    </row>
    <row r="44" spans="1:13">
      <c r="A44" s="134" t="s">
        <v>21</v>
      </c>
      <c r="B44" s="153">
        <v>41609</v>
      </c>
      <c r="C44" s="154">
        <v>721371.10499999998</v>
      </c>
      <c r="D44" s="154">
        <v>436606.31400000001</v>
      </c>
      <c r="E44" s="154">
        <v>18473.371999999999</v>
      </c>
      <c r="F44" s="154">
        <v>17932.441999999999</v>
      </c>
      <c r="G44" s="154">
        <f t="shared" si="0"/>
        <v>1194383.233</v>
      </c>
      <c r="H44" s="129"/>
      <c r="I44" s="157">
        <f t="shared" si="1"/>
        <v>-9.4253928243598351E-3</v>
      </c>
      <c r="J44" s="157">
        <f t="shared" si="2"/>
        <v>3.6367656529843195E-2</v>
      </c>
      <c r="K44" s="157">
        <f t="shared" si="3"/>
        <v>4.1193586358626577E-2</v>
      </c>
      <c r="L44" s="157">
        <f t="shared" si="4"/>
        <v>2.5735652038224588E-2</v>
      </c>
      <c r="M44" s="157">
        <f t="shared" si="5"/>
        <v>8.1351282713260087E-3</v>
      </c>
    </row>
    <row r="45" spans="1:13">
      <c r="A45" s="134" t="s">
        <v>2</v>
      </c>
      <c r="B45" s="153">
        <v>41640</v>
      </c>
      <c r="C45" s="154">
        <v>721426.99199999997</v>
      </c>
      <c r="D45" s="154">
        <v>424810.96</v>
      </c>
      <c r="E45" s="154">
        <v>18805.79</v>
      </c>
      <c r="F45" s="154">
        <v>17999.596000000001</v>
      </c>
      <c r="G45" s="154">
        <f t="shared" si="0"/>
        <v>1183043.338</v>
      </c>
      <c r="H45" s="129"/>
      <c r="I45" s="157">
        <f t="shared" si="1"/>
        <v>-1.4704272865691093E-2</v>
      </c>
      <c r="J45" s="157">
        <f t="shared" si="2"/>
        <v>-4.5916061137513897E-2</v>
      </c>
      <c r="K45" s="157">
        <f t="shared" si="3"/>
        <v>5.0254507778872748E-2</v>
      </c>
      <c r="L45" s="157">
        <f t="shared" si="4"/>
        <v>5.5314408806865778E-3</v>
      </c>
      <c r="M45" s="157">
        <f t="shared" si="5"/>
        <v>-2.4901497847266807E-2</v>
      </c>
    </row>
    <row r="46" spans="1:13">
      <c r="A46" s="134" t="s">
        <v>4</v>
      </c>
      <c r="B46" s="153">
        <v>41671</v>
      </c>
      <c r="C46" s="154">
        <v>656359.42099999997</v>
      </c>
      <c r="D46" s="154">
        <v>384580.43099999998</v>
      </c>
      <c r="E46" s="154">
        <v>17215.984</v>
      </c>
      <c r="F46" s="154">
        <v>16095.06</v>
      </c>
      <c r="G46" s="154">
        <f t="shared" si="0"/>
        <v>1074250.8959999999</v>
      </c>
      <c r="H46" s="129"/>
      <c r="I46" s="157">
        <f t="shared" si="1"/>
        <v>-4.9473924063703212E-3</v>
      </c>
      <c r="J46" s="157">
        <f t="shared" si="2"/>
        <v>-9.1476280078201078E-2</v>
      </c>
      <c r="K46" s="157">
        <f t="shared" si="3"/>
        <v>0.10663800221314967</v>
      </c>
      <c r="L46" s="157">
        <f t="shared" si="4"/>
        <v>-5.4572049737954265E-3</v>
      </c>
      <c r="M46" s="157">
        <f t="shared" si="5"/>
        <v>-3.6257419007331704E-2</v>
      </c>
    </row>
    <row r="47" spans="1:13">
      <c r="A47" s="134" t="s">
        <v>6</v>
      </c>
      <c r="B47" s="153">
        <v>41699</v>
      </c>
      <c r="C47" s="154">
        <v>705259.22699999996</v>
      </c>
      <c r="D47" s="154">
        <v>414232.20600000001</v>
      </c>
      <c r="E47" s="154">
        <v>17735.596000000001</v>
      </c>
      <c r="F47" s="154">
        <v>16988.475999999999</v>
      </c>
      <c r="G47" s="154">
        <f t="shared" si="0"/>
        <v>1154215.5049999999</v>
      </c>
      <c r="H47" s="129"/>
      <c r="I47" s="157">
        <f t="shared" si="1"/>
        <v>-7.2784518923043606E-3</v>
      </c>
      <c r="J47" s="157">
        <f t="shared" si="2"/>
        <v>-2.3382479686744229E-2</v>
      </c>
      <c r="K47" s="157">
        <f t="shared" si="3"/>
        <v>0.15066749772323429</v>
      </c>
      <c r="L47" s="157">
        <f t="shared" si="4"/>
        <v>3.2721610237055332E-2</v>
      </c>
      <c r="M47" s="157">
        <f t="shared" si="5"/>
        <v>-1.0483101431106756E-2</v>
      </c>
    </row>
    <row r="48" spans="1:13">
      <c r="A48" s="134" t="s">
        <v>8</v>
      </c>
      <c r="B48" s="153">
        <v>41730</v>
      </c>
      <c r="C48" s="154">
        <v>674038.71600000001</v>
      </c>
      <c r="D48" s="154">
        <v>388489.42200000002</v>
      </c>
      <c r="E48" s="154">
        <v>14795.036</v>
      </c>
      <c r="F48" s="154">
        <v>15716.41</v>
      </c>
      <c r="G48" s="154">
        <f t="shared" si="0"/>
        <v>1093039.584</v>
      </c>
      <c r="H48" s="129"/>
      <c r="I48" s="157">
        <f t="shared" si="1"/>
        <v>-3.1784332597372678E-2</v>
      </c>
      <c r="J48" s="157">
        <f t="shared" si="2"/>
        <v>-2.0425565599931028E-2</v>
      </c>
      <c r="K48" s="157">
        <f t="shared" si="3"/>
        <v>1.5079189362956491E-2</v>
      </c>
      <c r="L48" s="157">
        <f t="shared" si="4"/>
        <v>-1.0183582349179376E-2</v>
      </c>
      <c r="M48" s="157">
        <f t="shared" si="5"/>
        <v>-2.6860227752399823E-2</v>
      </c>
    </row>
    <row r="49" spans="1:13">
      <c r="A49" s="134" t="s">
        <v>6</v>
      </c>
      <c r="B49" s="153">
        <v>41760</v>
      </c>
      <c r="C49" s="154">
        <v>694930.31400000001</v>
      </c>
      <c r="D49" s="154">
        <v>436414.75099999999</v>
      </c>
      <c r="E49" s="154">
        <v>17090.896000000001</v>
      </c>
      <c r="F49" s="154">
        <v>16574.808000000001</v>
      </c>
      <c r="G49" s="154">
        <f t="shared" si="0"/>
        <v>1165010.7689999999</v>
      </c>
      <c r="H49" s="129"/>
      <c r="I49" s="157">
        <f t="shared" si="1"/>
        <v>-1.0917100227782806E-2</v>
      </c>
      <c r="J49" s="157">
        <f t="shared" si="2"/>
        <v>-1.0510505948646442E-2</v>
      </c>
      <c r="K49" s="157">
        <f t="shared" si="3"/>
        <v>8.8523531861591787E-2</v>
      </c>
      <c r="L49" s="157">
        <f t="shared" si="4"/>
        <v>-5.7972141125524068E-3</v>
      </c>
      <c r="M49" s="157">
        <f t="shared" si="5"/>
        <v>-9.364409531140927E-3</v>
      </c>
    </row>
    <row r="50" spans="1:13">
      <c r="A50" s="134" t="s">
        <v>11</v>
      </c>
      <c r="B50" s="153">
        <v>41791</v>
      </c>
      <c r="C50" s="154">
        <v>686355.32400000002</v>
      </c>
      <c r="D50" s="154">
        <v>507695.554</v>
      </c>
      <c r="E50" s="154">
        <v>17302.815999999999</v>
      </c>
      <c r="F50" s="154">
        <v>17190.705000000002</v>
      </c>
      <c r="G50" s="154">
        <f t="shared" si="0"/>
        <v>1228544.3990000002</v>
      </c>
      <c r="H50" s="129"/>
      <c r="I50" s="157">
        <f t="shared" si="1"/>
        <v>5.0909044623761446E-3</v>
      </c>
      <c r="J50" s="157">
        <f t="shared" si="2"/>
        <v>5.9614239685437331E-2</v>
      </c>
      <c r="K50" s="157">
        <f t="shared" si="3"/>
        <v>9.7699532785993748E-2</v>
      </c>
      <c r="L50" s="157">
        <f t="shared" si="4"/>
        <v>3.8154634128607423E-2</v>
      </c>
      <c r="M50" s="157">
        <f t="shared" si="5"/>
        <v>2.8644778418769556E-2</v>
      </c>
    </row>
    <row r="51" spans="1:13">
      <c r="A51" s="134" t="s">
        <v>11</v>
      </c>
      <c r="B51" s="153">
        <v>41821</v>
      </c>
      <c r="C51" s="154">
        <v>730106.67500000005</v>
      </c>
      <c r="D51" s="154">
        <v>599454.26399999997</v>
      </c>
      <c r="E51" s="154">
        <v>18277.512999999999</v>
      </c>
      <c r="F51" s="154">
        <v>18831.511999999999</v>
      </c>
      <c r="G51" s="154">
        <f t="shared" si="0"/>
        <v>1366669.9640000002</v>
      </c>
      <c r="H51" s="129"/>
      <c r="I51" s="157">
        <f t="shared" si="1"/>
        <v>-2.3471571097761879E-2</v>
      </c>
      <c r="J51" s="157">
        <f t="shared" si="2"/>
        <v>-3.4304076662343141E-2</v>
      </c>
      <c r="K51" s="157">
        <f t="shared" si="3"/>
        <v>2.2992592201217077E-2</v>
      </c>
      <c r="L51" s="157">
        <f t="shared" si="4"/>
        <v>-1.1093532471629919E-3</v>
      </c>
      <c r="M51" s="157">
        <f t="shared" si="5"/>
        <v>-2.7366260519424701E-2</v>
      </c>
    </row>
    <row r="52" spans="1:13">
      <c r="A52" s="134" t="s">
        <v>8</v>
      </c>
      <c r="B52" s="153">
        <v>41852</v>
      </c>
      <c r="C52" s="154">
        <v>745345.64899999998</v>
      </c>
      <c r="D52" s="154">
        <v>627347.89800000004</v>
      </c>
      <c r="E52" s="154">
        <v>18626.18</v>
      </c>
      <c r="F52" s="154">
        <v>19806.04</v>
      </c>
      <c r="G52" s="154">
        <f t="shared" si="0"/>
        <v>1411125.767</v>
      </c>
      <c r="H52" s="129"/>
      <c r="I52" s="157">
        <f t="shared" si="1"/>
        <v>-2.9348825048641669E-2</v>
      </c>
      <c r="J52" s="157">
        <f t="shared" si="2"/>
        <v>-6.2505332204098041E-3</v>
      </c>
      <c r="K52" s="157">
        <f t="shared" si="3"/>
        <v>-1.7256463615783701E-2</v>
      </c>
      <c r="L52" s="157">
        <f t="shared" si="4"/>
        <v>-2.6477296583146681E-2</v>
      </c>
      <c r="M52" s="157">
        <f t="shared" si="5"/>
        <v>-1.9011884502321719E-2</v>
      </c>
    </row>
    <row r="53" spans="1:13">
      <c r="A53" s="134" t="s">
        <v>15</v>
      </c>
      <c r="B53" s="153">
        <v>41883</v>
      </c>
      <c r="C53" s="154">
        <v>745719.00300000003</v>
      </c>
      <c r="D53" s="154">
        <v>569550.83700000006</v>
      </c>
      <c r="E53" s="154">
        <v>18513.357</v>
      </c>
      <c r="F53" s="154">
        <v>18717.422999999999</v>
      </c>
      <c r="G53" s="154">
        <f t="shared" si="0"/>
        <v>1352500.62</v>
      </c>
      <c r="H53" s="129"/>
      <c r="I53" s="157">
        <f t="shared" si="1"/>
        <v>3.4436554346712445E-2</v>
      </c>
      <c r="J53" s="157">
        <f t="shared" si="2"/>
        <v>0.11182496526350039</v>
      </c>
      <c r="K53" s="157">
        <f t="shared" si="3"/>
        <v>6.8473562036786673E-2</v>
      </c>
      <c r="L53" s="157">
        <f t="shared" si="4"/>
        <v>2.3938682574037307E-2</v>
      </c>
      <c r="M53" s="157">
        <f t="shared" si="5"/>
        <v>6.5995815617213571E-2</v>
      </c>
    </row>
    <row r="54" spans="1:13">
      <c r="A54" s="134" t="s">
        <v>17</v>
      </c>
      <c r="B54" s="153">
        <v>41913</v>
      </c>
      <c r="C54" s="154">
        <v>759886.16799999995</v>
      </c>
      <c r="D54" s="154">
        <v>454587.73</v>
      </c>
      <c r="E54" s="154">
        <v>18195.580999999998</v>
      </c>
      <c r="F54" s="154">
        <v>17688.896000000001</v>
      </c>
      <c r="G54" s="154">
        <f t="shared" si="0"/>
        <v>1250358.375</v>
      </c>
      <c r="H54" s="129"/>
      <c r="I54" s="157">
        <f t="shared" si="1"/>
        <v>1.6366558770105399E-2</v>
      </c>
      <c r="J54" s="157">
        <f t="shared" si="2"/>
        <v>-1.5601992682364618E-2</v>
      </c>
      <c r="K54" s="157">
        <f t="shared" si="3"/>
        <v>7.3908642360179133E-2</v>
      </c>
      <c r="L54" s="157">
        <f t="shared" si="4"/>
        <v>-5.9367096766833605E-3</v>
      </c>
      <c r="M54" s="157">
        <f t="shared" si="5"/>
        <v>4.9656673925984052E-3</v>
      </c>
    </row>
    <row r="55" spans="1:13">
      <c r="A55" s="134" t="s">
        <v>19</v>
      </c>
      <c r="B55" s="153">
        <v>41944</v>
      </c>
      <c r="C55" s="154">
        <v>706515.37300000002</v>
      </c>
      <c r="D55" s="154">
        <v>354468.82400000002</v>
      </c>
      <c r="E55" s="154">
        <v>17368.627</v>
      </c>
      <c r="F55" s="154">
        <v>16494.164000000001</v>
      </c>
      <c r="G55" s="154">
        <f t="shared" si="0"/>
        <v>1094846.9880000004</v>
      </c>
      <c r="H55" s="129"/>
      <c r="I55" s="157">
        <f t="shared" si="1"/>
        <v>-5.1275945804579726E-3</v>
      </c>
      <c r="J55" s="157">
        <f t="shared" si="2"/>
        <v>-0.10189228834101782</v>
      </c>
      <c r="K55" s="157">
        <f t="shared" si="3"/>
        <v>-6.7158067626441609E-3</v>
      </c>
      <c r="L55" s="157">
        <f t="shared" si="4"/>
        <v>-1.961854898449733E-2</v>
      </c>
      <c r="M55" s="157">
        <f t="shared" si="5"/>
        <v>-3.8892258537325697E-2</v>
      </c>
    </row>
    <row r="56" spans="1:13">
      <c r="A56" s="134" t="s">
        <v>21</v>
      </c>
      <c r="B56" s="153">
        <v>41974</v>
      </c>
      <c r="C56" s="154">
        <v>719939.09299999999</v>
      </c>
      <c r="D56" s="154">
        <v>415844.60800000001</v>
      </c>
      <c r="E56" s="154">
        <v>18317.780999999999</v>
      </c>
      <c r="F56" s="154">
        <v>17695.825000000001</v>
      </c>
      <c r="G56" s="154">
        <f t="shared" si="0"/>
        <v>1171797.3069999998</v>
      </c>
      <c r="H56" s="129"/>
      <c r="I56" s="157">
        <f t="shared" si="1"/>
        <v>-1.9851252567151256E-3</v>
      </c>
      <c r="J56" s="157">
        <f t="shared" si="2"/>
        <v>-4.7552463934362632E-2</v>
      </c>
      <c r="K56" s="157">
        <f t="shared" si="3"/>
        <v>-8.4224471850617988E-3</v>
      </c>
      <c r="L56" s="157">
        <f t="shared" si="4"/>
        <v>-1.3194912327054942E-2</v>
      </c>
      <c r="M56" s="157">
        <f t="shared" si="5"/>
        <v>-1.891011643161622E-2</v>
      </c>
    </row>
    <row r="57" spans="1:13">
      <c r="A57" s="134" t="s">
        <v>2</v>
      </c>
      <c r="B57" s="153">
        <v>42005</v>
      </c>
      <c r="C57" s="154">
        <v>728282.21400000004</v>
      </c>
      <c r="D57" s="154">
        <v>450337.74400000001</v>
      </c>
      <c r="E57" s="154">
        <v>18698.455999999998</v>
      </c>
      <c r="F57" s="154">
        <v>18439.342000000001</v>
      </c>
      <c r="G57" s="154">
        <f t="shared" si="0"/>
        <v>1215757.7560000001</v>
      </c>
      <c r="H57" s="129"/>
      <c r="I57" s="157">
        <f t="shared" si="1"/>
        <v>9.5023087242624982E-3</v>
      </c>
      <c r="J57" s="157">
        <f t="shared" si="2"/>
        <v>6.0089749096868816E-2</v>
      </c>
      <c r="K57" s="157">
        <f t="shared" si="3"/>
        <v>-5.7074975313455845E-3</v>
      </c>
      <c r="L57" s="157">
        <f t="shared" si="4"/>
        <v>2.4430881670899574E-2</v>
      </c>
      <c r="M57" s="157">
        <f t="shared" si="5"/>
        <v>2.7652763807711089E-2</v>
      </c>
    </row>
    <row r="58" spans="1:13">
      <c r="A58" s="134" t="s">
        <v>4</v>
      </c>
      <c r="B58" s="153">
        <v>42036</v>
      </c>
      <c r="C58" s="154">
        <v>659110.67299999995</v>
      </c>
      <c r="D58" s="154">
        <v>432565.00199999998</v>
      </c>
      <c r="E58" s="154">
        <v>16234.458000000001</v>
      </c>
      <c r="F58" s="154">
        <v>16875.085999999999</v>
      </c>
      <c r="G58" s="154">
        <f t="shared" si="0"/>
        <v>1124785.2189999998</v>
      </c>
      <c r="H58" s="129"/>
      <c r="I58" s="157">
        <f t="shared" si="1"/>
        <v>4.1916850920007409E-3</v>
      </c>
      <c r="J58" s="157">
        <f t="shared" si="2"/>
        <v>0.12477122373395022</v>
      </c>
      <c r="K58" s="157">
        <f t="shared" si="3"/>
        <v>-5.7012483282977033E-2</v>
      </c>
      <c r="L58" s="157">
        <f t="shared" si="4"/>
        <v>4.8463690101186341E-2</v>
      </c>
      <c r="M58" s="157">
        <f t="shared" si="5"/>
        <v>4.7041452967985009E-2</v>
      </c>
    </row>
    <row r="59" spans="1:13">
      <c r="A59" s="134" t="s">
        <v>6</v>
      </c>
      <c r="B59" s="153">
        <v>42064</v>
      </c>
      <c r="C59" s="154">
        <v>712202.31400000001</v>
      </c>
      <c r="D59" s="154">
        <v>438112.27100000001</v>
      </c>
      <c r="E59" s="154">
        <v>15897.638000000001</v>
      </c>
      <c r="F59" s="154">
        <v>16655.991000000002</v>
      </c>
      <c r="G59" s="154">
        <f t="shared" si="0"/>
        <v>1182868.2139999999</v>
      </c>
      <c r="H59" s="129"/>
      <c r="I59" s="157">
        <f t="shared" si="1"/>
        <v>9.8447304681630321E-3</v>
      </c>
      <c r="J59" s="157">
        <f t="shared" si="2"/>
        <v>5.7648982030141793E-2</v>
      </c>
      <c r="K59" s="157">
        <f t="shared" si="3"/>
        <v>-0.10363102542480107</v>
      </c>
      <c r="L59" s="157">
        <f t="shared" si="4"/>
        <v>-1.9571208153103092E-2</v>
      </c>
      <c r="M59" s="157">
        <f t="shared" si="5"/>
        <v>2.4824401401539076E-2</v>
      </c>
    </row>
    <row r="60" spans="1:13">
      <c r="A60" s="134" t="s">
        <v>8</v>
      </c>
      <c r="B60" s="153">
        <v>42095</v>
      </c>
      <c r="C60" s="154">
        <v>671852.86199999996</v>
      </c>
      <c r="D60" s="154">
        <v>396128.11499999999</v>
      </c>
      <c r="E60" s="154">
        <v>15142.319</v>
      </c>
      <c r="F60" s="154">
        <v>15744.248</v>
      </c>
      <c r="G60" s="154">
        <f t="shared" si="0"/>
        <v>1098867.5439999998</v>
      </c>
      <c r="H60" s="129"/>
      <c r="I60" s="157">
        <f t="shared" si="1"/>
        <v>-3.242920544641259E-3</v>
      </c>
      <c r="J60" s="157">
        <f t="shared" si="2"/>
        <v>1.9662550812001189E-2</v>
      </c>
      <c r="K60" s="157">
        <f t="shared" si="3"/>
        <v>2.3472940518698193E-2</v>
      </c>
      <c r="L60" s="157">
        <f t="shared" si="4"/>
        <v>1.7712696474576628E-3</v>
      </c>
      <c r="M60" s="157">
        <f t="shared" si="5"/>
        <v>5.3318837536260322E-3</v>
      </c>
    </row>
    <row r="61" spans="1:13">
      <c r="A61" s="134" t="s">
        <v>6</v>
      </c>
      <c r="B61" s="153">
        <v>42125</v>
      </c>
      <c r="C61" s="154">
        <v>701299.03099999996</v>
      </c>
      <c r="D61" s="154">
        <v>449841.48599999998</v>
      </c>
      <c r="E61" s="154">
        <v>16646.738000000001</v>
      </c>
      <c r="F61" s="154">
        <v>16667.060000000001</v>
      </c>
      <c r="G61" s="154">
        <f t="shared" si="0"/>
        <v>1184454.3149999999</v>
      </c>
      <c r="H61" s="129"/>
      <c r="I61" s="157">
        <f t="shared" si="1"/>
        <v>9.1645404894511451E-3</v>
      </c>
      <c r="J61" s="157">
        <f t="shared" si="2"/>
        <v>3.0765997183261895E-2</v>
      </c>
      <c r="K61" s="157">
        <f t="shared" si="3"/>
        <v>-2.5987987990799266E-2</v>
      </c>
      <c r="L61" s="157">
        <f t="shared" si="4"/>
        <v>5.5657959959476422E-3</v>
      </c>
      <c r="M61" s="157">
        <f t="shared" si="5"/>
        <v>1.6689584780997135E-2</v>
      </c>
    </row>
    <row r="62" spans="1:13">
      <c r="A62" s="134" t="s">
        <v>11</v>
      </c>
      <c r="B62" s="153">
        <v>42156</v>
      </c>
      <c r="C62" s="154">
        <v>682683.027</v>
      </c>
      <c r="D62" s="154">
        <v>522860.10200000001</v>
      </c>
      <c r="E62" s="154">
        <v>16896.175999999999</v>
      </c>
      <c r="F62" s="154">
        <v>17192.483</v>
      </c>
      <c r="G62" s="154">
        <f t="shared" si="0"/>
        <v>1239631.7879999999</v>
      </c>
      <c r="H62" s="129"/>
      <c r="I62" s="157">
        <f t="shared" si="1"/>
        <v>-5.3504312876868632E-3</v>
      </c>
      <c r="J62" s="157">
        <f t="shared" si="2"/>
        <v>2.9869373250410725E-2</v>
      </c>
      <c r="K62" s="157">
        <f t="shared" si="3"/>
        <v>-2.3501376885704639E-2</v>
      </c>
      <c r="L62" s="157">
        <f t="shared" si="4"/>
        <v>1.0342798622842153E-4</v>
      </c>
      <c r="M62" s="157">
        <f t="shared" si="5"/>
        <v>9.0248175068190495E-3</v>
      </c>
    </row>
    <row r="63" spans="1:13">
      <c r="A63" s="134" t="s">
        <v>11</v>
      </c>
      <c r="B63" s="153">
        <v>42186</v>
      </c>
      <c r="C63" s="154">
        <v>764250.299</v>
      </c>
      <c r="D63" s="154">
        <v>695626.14099999995</v>
      </c>
      <c r="E63" s="154">
        <v>19155.600999999999</v>
      </c>
      <c r="F63" s="154">
        <v>21678.633000000002</v>
      </c>
      <c r="G63" s="154">
        <f t="shared" si="0"/>
        <v>1500710.6739999999</v>
      </c>
      <c r="H63" s="129"/>
      <c r="I63" s="157">
        <f t="shared" si="1"/>
        <v>4.6765253858280342E-2</v>
      </c>
      <c r="J63" s="157">
        <f t="shared" si="2"/>
        <v>0.16043238454635467</v>
      </c>
      <c r="K63" s="157">
        <f t="shared" si="3"/>
        <v>4.8041984705468499E-2</v>
      </c>
      <c r="L63" s="157">
        <f t="shared" si="4"/>
        <v>0.15118918757028132</v>
      </c>
      <c r="M63" s="157">
        <f t="shared" si="5"/>
        <v>9.8078331660766516E-2</v>
      </c>
    </row>
    <row r="64" spans="1:13">
      <c r="A64" s="134" t="s">
        <v>8</v>
      </c>
      <c r="B64" s="153">
        <v>42217</v>
      </c>
      <c r="C64" s="154">
        <v>763974.804</v>
      </c>
      <c r="D64" s="154">
        <v>655989.67599999998</v>
      </c>
      <c r="E64" s="154">
        <v>18611.021000000001</v>
      </c>
      <c r="F64" s="154">
        <v>21167.398000000001</v>
      </c>
      <c r="G64" s="154">
        <f t="shared" si="0"/>
        <v>1459742.899</v>
      </c>
      <c r="H64" s="129"/>
      <c r="I64" s="157">
        <f t="shared" si="1"/>
        <v>2.4993981014035604E-2</v>
      </c>
      <c r="J64" s="157">
        <f t="shared" si="2"/>
        <v>4.5655334291085703E-2</v>
      </c>
      <c r="K64" s="157">
        <f t="shared" si="3"/>
        <v>-8.1385447794446453E-4</v>
      </c>
      <c r="L64" s="157">
        <f t="shared" si="4"/>
        <v>6.8734487055463811E-2</v>
      </c>
      <c r="M64" s="157">
        <f t="shared" si="5"/>
        <v>3.445272784108977E-2</v>
      </c>
    </row>
    <row r="65" spans="1:13">
      <c r="A65" s="134" t="s">
        <v>15</v>
      </c>
      <c r="B65" s="153">
        <v>42248</v>
      </c>
      <c r="C65" s="154">
        <v>746706.56299999997</v>
      </c>
      <c r="D65" s="154">
        <v>523712.01</v>
      </c>
      <c r="E65" s="154">
        <v>16586.627</v>
      </c>
      <c r="F65" s="154">
        <v>17753.807000000001</v>
      </c>
      <c r="G65" s="154">
        <f t="shared" si="0"/>
        <v>1304759.007</v>
      </c>
      <c r="H65" s="129"/>
      <c r="I65" s="157">
        <f t="shared" si="1"/>
        <v>1.3243057988692186E-3</v>
      </c>
      <c r="J65" s="157">
        <f t="shared" si="2"/>
        <v>-8.0482415303693156E-2</v>
      </c>
      <c r="K65" s="157">
        <f t="shared" si="3"/>
        <v>-0.10407242727507493</v>
      </c>
      <c r="L65" s="157">
        <f t="shared" si="4"/>
        <v>-5.1482300741934273E-2</v>
      </c>
      <c r="M65" s="157">
        <f t="shared" si="5"/>
        <v>-3.5298773467475453E-2</v>
      </c>
    </row>
    <row r="66" spans="1:13">
      <c r="A66" s="134" t="s">
        <v>17</v>
      </c>
      <c r="B66" s="153">
        <v>42278</v>
      </c>
      <c r="C66" s="154">
        <v>756826.61100000003</v>
      </c>
      <c r="D66" s="154">
        <v>447095.24699999997</v>
      </c>
      <c r="E66" s="154">
        <v>16965.813999999998</v>
      </c>
      <c r="F66" s="154">
        <v>17414.659</v>
      </c>
      <c r="G66" s="154">
        <f t="shared" si="0"/>
        <v>1238302.331</v>
      </c>
      <c r="H66" s="129"/>
      <c r="I66" s="157">
        <f t="shared" si="1"/>
        <v>-4.0263359550978262E-3</v>
      </c>
      <c r="J66" s="157">
        <f t="shared" si="2"/>
        <v>-1.6481929681648078E-2</v>
      </c>
      <c r="K66" s="157">
        <f t="shared" si="3"/>
        <v>-6.7586025420128149E-2</v>
      </c>
      <c r="L66" s="157">
        <f t="shared" si="4"/>
        <v>-1.5503341757450606E-2</v>
      </c>
      <c r="M66" s="157">
        <f t="shared" si="5"/>
        <v>-9.6420708182963777E-3</v>
      </c>
    </row>
    <row r="67" spans="1:13">
      <c r="A67" s="134" t="s">
        <v>19</v>
      </c>
      <c r="B67" s="153">
        <v>42309</v>
      </c>
      <c r="C67" s="154">
        <v>713288.25300000003</v>
      </c>
      <c r="D67" s="154">
        <v>368534.61900000001</v>
      </c>
      <c r="E67" s="154">
        <v>16098.263000000001</v>
      </c>
      <c r="F67" s="154">
        <v>16367.168</v>
      </c>
      <c r="G67" s="154">
        <f t="shared" si="0"/>
        <v>1114288.3030000001</v>
      </c>
      <c r="H67" s="129"/>
      <c r="I67" s="157">
        <f t="shared" si="1"/>
        <v>9.5863165315723808E-3</v>
      </c>
      <c r="J67" s="157">
        <f t="shared" si="2"/>
        <v>3.9681331749502391E-2</v>
      </c>
      <c r="K67" s="157">
        <f t="shared" si="3"/>
        <v>-7.3141302418435195E-2</v>
      </c>
      <c r="L67" s="157">
        <f t="shared" si="4"/>
        <v>-7.6994505450534989E-3</v>
      </c>
      <c r="M67" s="157">
        <f t="shared" si="5"/>
        <v>1.7757106895379016E-2</v>
      </c>
    </row>
    <row r="68" spans="1:13">
      <c r="A68" s="134" t="s">
        <v>21</v>
      </c>
      <c r="B68" s="153">
        <v>42339</v>
      </c>
      <c r="C68" s="154">
        <v>732736.68799999997</v>
      </c>
      <c r="D68" s="154">
        <v>407166.73</v>
      </c>
      <c r="E68" s="154">
        <v>17089.978999999999</v>
      </c>
      <c r="F68" s="154">
        <v>17245.681</v>
      </c>
      <c r="G68" s="154">
        <f t="shared" si="0"/>
        <v>1174239.0780000002</v>
      </c>
      <c r="H68" s="129"/>
      <c r="I68" s="157">
        <f t="shared" si="1"/>
        <v>1.7775941221183311E-2</v>
      </c>
      <c r="J68" s="157">
        <f t="shared" si="2"/>
        <v>-2.0868078683853097E-2</v>
      </c>
      <c r="K68" s="157">
        <f t="shared" si="3"/>
        <v>-6.7027878540528496E-2</v>
      </c>
      <c r="L68" s="157">
        <f t="shared" si="4"/>
        <v>-2.543786458105235E-2</v>
      </c>
      <c r="M68" s="157">
        <f t="shared" si="5"/>
        <v>2.083782737350548E-3</v>
      </c>
    </row>
    <row r="69" spans="1:13">
      <c r="A69" s="134" t="s">
        <v>2</v>
      </c>
      <c r="B69" s="153">
        <v>42370</v>
      </c>
      <c r="C69" s="154">
        <v>724877.67599999998</v>
      </c>
      <c r="D69" s="154">
        <v>409886.46399999998</v>
      </c>
      <c r="E69" s="154">
        <v>17311.162</v>
      </c>
      <c r="F69" s="154">
        <v>17057.436000000002</v>
      </c>
      <c r="G69" s="154">
        <f t="shared" si="0"/>
        <v>1169132.7379999999</v>
      </c>
      <c r="H69" s="129"/>
      <c r="I69" s="157">
        <f t="shared" si="1"/>
        <v>-4.6747509887699046E-3</v>
      </c>
      <c r="J69" s="157">
        <f t="shared" si="2"/>
        <v>-8.9824316391299508E-2</v>
      </c>
      <c r="K69" s="157">
        <f t="shared" si="3"/>
        <v>-7.4192970799300095E-2</v>
      </c>
      <c r="L69" s="157">
        <f t="shared" si="4"/>
        <v>-7.4943346676904166E-2</v>
      </c>
      <c r="M69" s="157">
        <f t="shared" si="5"/>
        <v>-3.8350582400068278E-2</v>
      </c>
    </row>
    <row r="70" spans="1:13">
      <c r="A70" s="134" t="s">
        <v>4</v>
      </c>
      <c r="B70" s="153">
        <v>42401</v>
      </c>
      <c r="C70" s="154">
        <v>679305.83200000005</v>
      </c>
      <c r="D70" s="154">
        <v>403364.00099999999</v>
      </c>
      <c r="E70" s="154">
        <v>16981.579000000002</v>
      </c>
      <c r="F70" s="154">
        <v>16119.976000000001</v>
      </c>
      <c r="G70" s="154">
        <f t="shared" si="0"/>
        <v>1115771.388</v>
      </c>
      <c r="H70" s="129"/>
      <c r="I70" s="157">
        <f t="shared" si="1"/>
        <v>3.0640012106130987E-2</v>
      </c>
      <c r="J70" s="157">
        <f t="shared" si="2"/>
        <v>-6.7506619502240683E-2</v>
      </c>
      <c r="K70" s="157">
        <f t="shared" si="3"/>
        <v>4.6020692529433527E-2</v>
      </c>
      <c r="L70" s="157">
        <f t="shared" si="4"/>
        <v>-4.4747031215129685E-2</v>
      </c>
      <c r="M70" s="157">
        <f t="shared" si="5"/>
        <v>-8.0138241930433063E-3</v>
      </c>
    </row>
    <row r="71" spans="1:13">
      <c r="A71" s="134" t="s">
        <v>6</v>
      </c>
      <c r="B71" s="153">
        <v>42430</v>
      </c>
      <c r="C71" s="154">
        <v>718524.75899999996</v>
      </c>
      <c r="D71" s="154">
        <v>448748.99400000001</v>
      </c>
      <c r="E71" s="154">
        <v>16940.802</v>
      </c>
      <c r="F71" s="154">
        <v>16393.405999999999</v>
      </c>
      <c r="G71" s="154">
        <f t="shared" si="0"/>
        <v>1200607.9609999999</v>
      </c>
      <c r="H71" s="129"/>
      <c r="I71" s="157">
        <f t="shared" si="1"/>
        <v>8.8773160037780574E-3</v>
      </c>
      <c r="J71" s="157">
        <f t="shared" si="2"/>
        <v>2.4278532476895709E-2</v>
      </c>
      <c r="K71" s="157">
        <f t="shared" si="3"/>
        <v>6.5617546455643216E-2</v>
      </c>
      <c r="L71" s="157">
        <f t="shared" si="4"/>
        <v>-1.5765198240080824E-2</v>
      </c>
      <c r="M71" s="157">
        <f t="shared" si="5"/>
        <v>1.4997230283170015E-2</v>
      </c>
    </row>
    <row r="72" spans="1:13">
      <c r="A72" s="134" t="s">
        <v>8</v>
      </c>
      <c r="B72" s="153">
        <v>42461</v>
      </c>
      <c r="C72" s="154">
        <v>688809.85900000005</v>
      </c>
      <c r="D72" s="154">
        <v>413043.37</v>
      </c>
      <c r="E72" s="154">
        <v>16286.124</v>
      </c>
      <c r="F72" s="154">
        <v>15680.552</v>
      </c>
      <c r="G72" s="154">
        <f t="shared" si="0"/>
        <v>1133819.905</v>
      </c>
      <c r="H72" s="129"/>
      <c r="I72" s="157">
        <f t="shared" si="1"/>
        <v>2.5239152735796688E-2</v>
      </c>
      <c r="J72" s="157">
        <f t="shared" si="2"/>
        <v>4.270147550622605E-2</v>
      </c>
      <c r="K72" s="157">
        <f t="shared" si="3"/>
        <v>7.5536976865960836E-2</v>
      </c>
      <c r="L72" s="157">
        <f t="shared" si="4"/>
        <v>-4.0456679798235307E-3</v>
      </c>
      <c r="M72" s="157">
        <f t="shared" si="5"/>
        <v>3.1807619754397054E-2</v>
      </c>
    </row>
    <row r="73" spans="1:13">
      <c r="A73" s="134" t="s">
        <v>6</v>
      </c>
      <c r="B73" s="153">
        <v>42491</v>
      </c>
      <c r="C73" s="154">
        <v>698555.90599999996</v>
      </c>
      <c r="D73" s="154">
        <v>471214.69199999998</v>
      </c>
      <c r="E73" s="154">
        <v>16948.653999999999</v>
      </c>
      <c r="F73" s="154">
        <v>16451</v>
      </c>
      <c r="G73" s="154">
        <f t="shared" si="0"/>
        <v>1203170.2520000001</v>
      </c>
      <c r="H73" s="129"/>
      <c r="I73" s="157">
        <f t="shared" si="1"/>
        <v>-3.911491216647689E-3</v>
      </c>
      <c r="J73" s="157">
        <f t="shared" si="2"/>
        <v>4.7512749857846703E-2</v>
      </c>
      <c r="K73" s="157">
        <f t="shared" si="3"/>
        <v>1.8136646350774388E-2</v>
      </c>
      <c r="L73" s="157">
        <f t="shared" si="4"/>
        <v>-1.2963294066260067E-2</v>
      </c>
      <c r="M73" s="157">
        <f t="shared" si="5"/>
        <v>1.5801316068488669E-2</v>
      </c>
    </row>
    <row r="74" spans="1:13">
      <c r="A74" s="134" t="s">
        <v>11</v>
      </c>
      <c r="B74" s="153">
        <v>42522</v>
      </c>
      <c r="C74" s="154">
        <v>706310.97600000002</v>
      </c>
      <c r="D74" s="154">
        <v>533332.67000000004</v>
      </c>
      <c r="E74" s="154">
        <v>16942.707999999999</v>
      </c>
      <c r="F74" s="154">
        <v>17314.149000000001</v>
      </c>
      <c r="G74" s="154">
        <f t="shared" ref="G74:G91" si="6">SUM(C74:F74)</f>
        <v>1273900.5030000003</v>
      </c>
      <c r="H74" s="129"/>
      <c r="I74" s="157">
        <f t="shared" si="1"/>
        <v>3.4610423967666559E-2</v>
      </c>
      <c r="J74" s="157">
        <f t="shared" si="2"/>
        <v>2.0029388281762595E-2</v>
      </c>
      <c r="K74" s="157">
        <f t="shared" si="3"/>
        <v>2.7539959337543607E-3</v>
      </c>
      <c r="L74" s="157">
        <f t="shared" si="4"/>
        <v>7.0766974147946637E-3</v>
      </c>
      <c r="M74" s="157">
        <f t="shared" si="5"/>
        <v>2.7644269315882042E-2</v>
      </c>
    </row>
    <row r="75" spans="1:13">
      <c r="A75" s="134" t="s">
        <v>11</v>
      </c>
      <c r="B75" s="153">
        <v>42552</v>
      </c>
      <c r="C75" s="154">
        <v>761974.81</v>
      </c>
      <c r="D75" s="154">
        <v>642436.21400000004</v>
      </c>
      <c r="E75" s="154">
        <v>18292.976999999999</v>
      </c>
      <c r="F75" s="154">
        <v>18777.351999999999</v>
      </c>
      <c r="G75" s="154">
        <f t="shared" si="6"/>
        <v>1441481.3530000001</v>
      </c>
      <c r="H75" s="129"/>
      <c r="I75" s="157">
        <f t="shared" si="1"/>
        <v>-2.9774132937564479E-3</v>
      </c>
      <c r="J75" s="157">
        <f t="shared" si="2"/>
        <v>-7.6463381499057181E-2</v>
      </c>
      <c r="K75" s="157">
        <f t="shared" si="3"/>
        <v>-4.5032468571463813E-2</v>
      </c>
      <c r="L75" s="157">
        <f t="shared" si="4"/>
        <v>-0.13383136289082442</v>
      </c>
      <c r="M75" s="157">
        <f t="shared" si="5"/>
        <v>-3.9467514975508045E-2</v>
      </c>
    </row>
    <row r="76" spans="1:13">
      <c r="A76" s="134" t="s">
        <v>8</v>
      </c>
      <c r="B76" s="153">
        <v>42583</v>
      </c>
      <c r="C76" s="154">
        <v>791081.60800000001</v>
      </c>
      <c r="D76" s="154">
        <v>650485.33700000006</v>
      </c>
      <c r="E76" s="154">
        <v>19186.116000000002</v>
      </c>
      <c r="F76" s="154">
        <v>20562.343000000001</v>
      </c>
      <c r="G76" s="154">
        <f t="shared" si="6"/>
        <v>1481315.4040000001</v>
      </c>
      <c r="H76" s="129"/>
      <c r="I76" s="157">
        <f t="shared" si="1"/>
        <v>3.5481280086823386E-2</v>
      </c>
      <c r="J76" s="157">
        <f t="shared" si="2"/>
        <v>-8.3908927249640719E-3</v>
      </c>
      <c r="K76" s="157">
        <f t="shared" si="3"/>
        <v>3.0900776480774494E-2</v>
      </c>
      <c r="L76" s="157">
        <f t="shared" si="4"/>
        <v>-2.8584287969640854E-2</v>
      </c>
      <c r="M76" s="157">
        <f t="shared" si="5"/>
        <v>1.47782907625571E-2</v>
      </c>
    </row>
    <row r="77" spans="1:13">
      <c r="A77" s="134" t="s">
        <v>15</v>
      </c>
      <c r="B77" s="153">
        <v>42614</v>
      </c>
      <c r="C77" s="154">
        <v>748252.19799999997</v>
      </c>
      <c r="D77" s="154">
        <v>569439.125</v>
      </c>
      <c r="E77" s="154">
        <v>18207.382000000001</v>
      </c>
      <c r="F77" s="154">
        <v>18705.204000000002</v>
      </c>
      <c r="G77" s="154">
        <f t="shared" si="6"/>
        <v>1354603.9089999998</v>
      </c>
      <c r="H77" s="129"/>
      <c r="I77" s="157">
        <f t="shared" si="1"/>
        <v>2.0699362729452719E-3</v>
      </c>
      <c r="J77" s="157">
        <f t="shared" si="2"/>
        <v>8.7313474059913077E-2</v>
      </c>
      <c r="K77" s="157">
        <f t="shared" si="3"/>
        <v>9.7714562460468946E-2</v>
      </c>
      <c r="L77" s="157">
        <f t="shared" si="4"/>
        <v>5.3588337419687049E-2</v>
      </c>
      <c r="M77" s="157">
        <f t="shared" si="5"/>
        <v>3.8202381997428647E-2</v>
      </c>
    </row>
    <row r="78" spans="1:13">
      <c r="A78" s="134" t="s">
        <v>17</v>
      </c>
      <c r="B78" s="153">
        <v>42644</v>
      </c>
      <c r="C78" s="154">
        <v>761196.74399999995</v>
      </c>
      <c r="D78" s="154">
        <v>477813.60499999998</v>
      </c>
      <c r="E78" s="154">
        <v>17864.866000000002</v>
      </c>
      <c r="F78" s="154">
        <v>17599.436000000002</v>
      </c>
      <c r="G78" s="154">
        <f t="shared" si="6"/>
        <v>1274474.6509999998</v>
      </c>
      <c r="H78" s="129"/>
      <c r="I78" s="157">
        <f t="shared" si="1"/>
        <v>5.7742855978935026E-3</v>
      </c>
      <c r="J78" s="157">
        <f t="shared" si="2"/>
        <v>6.8706518814770634E-2</v>
      </c>
      <c r="K78" s="157">
        <f t="shared" si="3"/>
        <v>5.2991975510282119E-2</v>
      </c>
      <c r="L78" s="157">
        <f t="shared" si="4"/>
        <v>1.0610428834696206E-2</v>
      </c>
      <c r="M78" s="157">
        <f t="shared" si="5"/>
        <v>2.9211218532382732E-2</v>
      </c>
    </row>
    <row r="79" spans="1:13">
      <c r="A79" s="134" t="s">
        <v>19</v>
      </c>
      <c r="B79" s="153">
        <v>42675</v>
      </c>
      <c r="C79" s="154">
        <v>721442.79299999995</v>
      </c>
      <c r="D79" s="154">
        <v>384773.38199999998</v>
      </c>
      <c r="E79" s="154">
        <v>17454.722000000002</v>
      </c>
      <c r="F79" s="154">
        <v>16456.186000000002</v>
      </c>
      <c r="G79" s="154">
        <f t="shared" si="6"/>
        <v>1140127.0829999999</v>
      </c>
      <c r="H79" s="129"/>
      <c r="I79" s="157">
        <f t="shared" si="1"/>
        <v>1.1432320616108438E-2</v>
      </c>
      <c r="J79" s="157">
        <f t="shared" si="2"/>
        <v>4.4063059921108705E-2</v>
      </c>
      <c r="K79" s="157">
        <f t="shared" si="3"/>
        <v>8.426120259061487E-2</v>
      </c>
      <c r="L79" s="157">
        <f t="shared" si="4"/>
        <v>5.4388150717339379E-3</v>
      </c>
      <c r="M79" s="157">
        <f t="shared" si="5"/>
        <v>2.3188594846086152E-2</v>
      </c>
    </row>
    <row r="80" spans="1:13">
      <c r="A80" s="134" t="s">
        <v>21</v>
      </c>
      <c r="B80" s="153">
        <v>42705</v>
      </c>
      <c r="C80" s="276">
        <v>743769.348</v>
      </c>
      <c r="D80" s="276">
        <v>418652.837</v>
      </c>
      <c r="E80" s="276">
        <v>18263.844000000001</v>
      </c>
      <c r="F80" s="276">
        <v>17168.95</v>
      </c>
      <c r="G80" s="276">
        <f t="shared" si="6"/>
        <v>1197854.9790000001</v>
      </c>
      <c r="H80" s="315"/>
      <c r="I80" s="314">
        <f t="shared" si="1"/>
        <v>1.5056786674778833E-2</v>
      </c>
      <c r="J80" s="314">
        <f t="shared" si="2"/>
        <v>2.8209836790938247E-2</v>
      </c>
      <c r="K80" s="314">
        <f t="shared" si="3"/>
        <v>6.8687328404558157E-2</v>
      </c>
      <c r="L80" s="314">
        <f t="shared" si="4"/>
        <v>-4.4492879115646256E-3</v>
      </c>
      <c r="M80" s="314">
        <f t="shared" si="5"/>
        <v>2.0111663325175E-2</v>
      </c>
    </row>
    <row r="81" spans="1:13">
      <c r="A81" s="134" t="s">
        <v>2</v>
      </c>
      <c r="B81" s="153">
        <v>42736</v>
      </c>
      <c r="C81" s="276">
        <v>745407.228</v>
      </c>
      <c r="D81" s="276">
        <v>477380.4</v>
      </c>
      <c r="E81" s="276">
        <v>18540.055</v>
      </c>
      <c r="F81" s="276">
        <v>18568.292000000001</v>
      </c>
      <c r="G81" s="276">
        <f t="shared" si="6"/>
        <v>1259895.9749999999</v>
      </c>
      <c r="H81" s="129"/>
      <c r="I81" s="314">
        <f t="shared" ref="I81:I91" si="7">C81/C69-1</f>
        <v>2.8321401913334654E-2</v>
      </c>
      <c r="J81" s="314">
        <f t="shared" ref="J81:J91" si="8">D81/D69-1</f>
        <v>0.16466495463485242</v>
      </c>
      <c r="K81" s="314">
        <f t="shared" ref="K81:K91" si="9">E81/E69-1</f>
        <v>7.0988475528101391E-2</v>
      </c>
      <c r="L81" s="314">
        <f t="shared" ref="L81:L91" si="10">F81/F69-1</f>
        <v>8.8574625166408349E-2</v>
      </c>
      <c r="M81" s="314">
        <f t="shared" ref="M81:M91" si="11">G81/G69-1</f>
        <v>7.7632961638954612E-2</v>
      </c>
    </row>
    <row r="82" spans="1:13">
      <c r="A82" s="134" t="s">
        <v>4</v>
      </c>
      <c r="B82" s="153">
        <v>42767</v>
      </c>
      <c r="C82" s="276">
        <v>665204.17599999998</v>
      </c>
      <c r="D82" s="276">
        <v>395605.40100000001</v>
      </c>
      <c r="E82" s="276">
        <v>15723.914000000001</v>
      </c>
      <c r="F82" s="276">
        <v>15602.088</v>
      </c>
      <c r="G82" s="276">
        <f t="shared" si="6"/>
        <v>1092135.5790000001</v>
      </c>
      <c r="H82" s="129"/>
      <c r="I82" s="314">
        <f t="shared" si="7"/>
        <v>-2.0758920850837193E-2</v>
      </c>
      <c r="J82" s="314">
        <f t="shared" si="8"/>
        <v>-1.9234735823636329E-2</v>
      </c>
      <c r="K82" s="314">
        <f t="shared" si="9"/>
        <v>-7.4060545253182952E-2</v>
      </c>
      <c r="L82" s="314">
        <f t="shared" si="10"/>
        <v>-3.2127094978305237E-2</v>
      </c>
      <c r="M82" s="314">
        <f t="shared" si="11"/>
        <v>-2.1183379726528617E-2</v>
      </c>
    </row>
    <row r="83" spans="1:13">
      <c r="A83" s="134" t="s">
        <v>6</v>
      </c>
      <c r="B83" s="153">
        <v>42795</v>
      </c>
      <c r="C83" s="276">
        <v>736714.90300000005</v>
      </c>
      <c r="D83" s="276">
        <v>408891.79599999997</v>
      </c>
      <c r="E83" s="276">
        <v>16352.628000000001</v>
      </c>
      <c r="F83" s="276">
        <v>16479.364000000001</v>
      </c>
      <c r="G83" s="276">
        <f t="shared" si="6"/>
        <v>1178438.6910000001</v>
      </c>
      <c r="H83" s="129"/>
      <c r="I83" s="314">
        <f t="shared" si="7"/>
        <v>2.5315959919482767E-2</v>
      </c>
      <c r="J83" s="314">
        <f t="shared" si="8"/>
        <v>-8.8818467635383813E-2</v>
      </c>
      <c r="K83" s="314">
        <f t="shared" si="9"/>
        <v>-3.4719371609443272E-2</v>
      </c>
      <c r="L83" s="314">
        <f t="shared" si="10"/>
        <v>5.2434497138666991E-3</v>
      </c>
      <c r="M83" s="314">
        <f t="shared" si="11"/>
        <v>-1.8465036648211752E-2</v>
      </c>
    </row>
    <row r="84" spans="1:13">
      <c r="A84" s="134" t="s">
        <v>8</v>
      </c>
      <c r="B84" s="153">
        <v>42826</v>
      </c>
      <c r="C84" s="276">
        <v>705628.12399999995</v>
      </c>
      <c r="D84" s="276">
        <v>415202.95699999999</v>
      </c>
      <c r="E84" s="276">
        <v>14939.695</v>
      </c>
      <c r="F84" s="276">
        <v>15082.279</v>
      </c>
      <c r="G84" s="276">
        <f t="shared" si="6"/>
        <v>1150853.0550000002</v>
      </c>
      <c r="H84" s="129"/>
      <c r="I84" s="314">
        <f t="shared" si="7"/>
        <v>2.4416411554295081E-2</v>
      </c>
      <c r="J84" s="314">
        <f t="shared" si="8"/>
        <v>5.2284751598845602E-3</v>
      </c>
      <c r="K84" s="314">
        <f t="shared" si="9"/>
        <v>-8.2673385023962709E-2</v>
      </c>
      <c r="L84" s="314">
        <f t="shared" si="10"/>
        <v>-3.8153822646039504E-2</v>
      </c>
      <c r="M84" s="314">
        <f t="shared" si="11"/>
        <v>1.502280029208003E-2</v>
      </c>
    </row>
    <row r="85" spans="1:13">
      <c r="A85" s="134" t="s">
        <v>6</v>
      </c>
      <c r="B85" s="153">
        <v>42856</v>
      </c>
      <c r="C85" s="276">
        <v>728992.35800000001</v>
      </c>
      <c r="D85" s="276">
        <v>482229.859</v>
      </c>
      <c r="E85" s="276">
        <v>16501.739000000001</v>
      </c>
      <c r="F85" s="276">
        <v>16451.756000000001</v>
      </c>
      <c r="G85" s="276">
        <f t="shared" si="6"/>
        <v>1244175.7120000001</v>
      </c>
      <c r="H85" s="129"/>
      <c r="I85" s="314">
        <f t="shared" si="7"/>
        <v>4.3570531346992958E-2</v>
      </c>
      <c r="J85" s="314">
        <f t="shared" si="8"/>
        <v>2.3376111116671261E-2</v>
      </c>
      <c r="K85" s="314">
        <f t="shared" si="9"/>
        <v>-2.6368760610724462E-2</v>
      </c>
      <c r="L85" s="314">
        <f t="shared" si="10"/>
        <v>4.5954653212554319E-5</v>
      </c>
      <c r="M85" s="314">
        <f t="shared" si="11"/>
        <v>3.4081178396687895E-2</v>
      </c>
    </row>
    <row r="86" spans="1:13">
      <c r="A86" s="134" t="s">
        <v>11</v>
      </c>
      <c r="B86" s="153">
        <v>42887</v>
      </c>
      <c r="C86" s="276">
        <v>730157.08299999998</v>
      </c>
      <c r="D86" s="276">
        <v>578281.93500000006</v>
      </c>
      <c r="E86" s="276">
        <v>17170.856</v>
      </c>
      <c r="F86" s="276">
        <v>18010.185000000001</v>
      </c>
      <c r="G86" s="276">
        <f t="shared" si="6"/>
        <v>1343620.0590000001</v>
      </c>
      <c r="H86" s="129"/>
      <c r="I86" s="314">
        <f t="shared" si="7"/>
        <v>3.3761484403153297E-2</v>
      </c>
      <c r="J86" s="314">
        <f t="shared" si="8"/>
        <v>8.427997669822096E-2</v>
      </c>
      <c r="K86" s="314">
        <f t="shared" si="9"/>
        <v>1.3465852094010078E-2</v>
      </c>
      <c r="L86" s="314">
        <f t="shared" si="10"/>
        <v>4.0200416433981312E-2</v>
      </c>
      <c r="M86" s="314">
        <f t="shared" si="11"/>
        <v>5.4729200464096017E-2</v>
      </c>
    </row>
    <row r="87" spans="1:13">
      <c r="A87" s="134" t="s">
        <v>11</v>
      </c>
      <c r="B87" s="153">
        <v>42917</v>
      </c>
      <c r="C87" s="276">
        <v>769839.96400000004</v>
      </c>
      <c r="D87" s="276">
        <v>677703.85499999998</v>
      </c>
      <c r="E87" s="276">
        <v>17581.98</v>
      </c>
      <c r="F87" s="276">
        <v>19684.924999999999</v>
      </c>
      <c r="G87" s="276">
        <f t="shared" si="6"/>
        <v>1484810.7240000002</v>
      </c>
      <c r="H87" s="129"/>
      <c r="I87" s="314">
        <f t="shared" si="7"/>
        <v>1.0322065633639577E-2</v>
      </c>
      <c r="J87" s="314">
        <f t="shared" si="8"/>
        <v>5.4896720065659155E-2</v>
      </c>
      <c r="K87" s="314">
        <f t="shared" si="9"/>
        <v>-3.8867211170713234E-2</v>
      </c>
      <c r="L87" s="314">
        <f t="shared" si="10"/>
        <v>4.8333385878903457E-2</v>
      </c>
      <c r="M87" s="314">
        <f t="shared" si="11"/>
        <v>3.0058918840554671E-2</v>
      </c>
    </row>
    <row r="88" spans="1:13">
      <c r="A88" s="134" t="s">
        <v>8</v>
      </c>
      <c r="B88" s="153">
        <v>42948</v>
      </c>
      <c r="C88" s="276">
        <v>807063.41899999999</v>
      </c>
      <c r="D88" s="276">
        <v>706661.75199999998</v>
      </c>
      <c r="E88" s="276">
        <v>18673.438999999998</v>
      </c>
      <c r="F88" s="276">
        <v>20785.919999999998</v>
      </c>
      <c r="G88" s="276">
        <f t="shared" si="6"/>
        <v>1553184.53</v>
      </c>
      <c r="H88" s="129"/>
      <c r="I88" s="314">
        <f t="shared" si="7"/>
        <v>2.0202480803978018E-2</v>
      </c>
      <c r="J88" s="314">
        <f t="shared" si="8"/>
        <v>8.6360770650238283E-2</v>
      </c>
      <c r="K88" s="314">
        <f t="shared" si="9"/>
        <v>-2.6721249887158183E-2</v>
      </c>
      <c r="L88" s="314">
        <f t="shared" si="10"/>
        <v>1.0873128611851079E-2</v>
      </c>
      <c r="M88" s="314">
        <f t="shared" si="11"/>
        <v>4.8517098928379188E-2</v>
      </c>
    </row>
    <row r="89" spans="1:13">
      <c r="A89" s="134" t="s">
        <v>15</v>
      </c>
      <c r="B89" s="153">
        <v>42979</v>
      </c>
      <c r="C89" s="276">
        <v>758985.31</v>
      </c>
      <c r="D89" s="276">
        <v>536767.92599999998</v>
      </c>
      <c r="E89" s="276">
        <v>17176.932000000001</v>
      </c>
      <c r="F89" s="276">
        <v>17833.300999999999</v>
      </c>
      <c r="G89" s="276">
        <f t="shared" si="6"/>
        <v>1330763.469</v>
      </c>
      <c r="H89" s="129"/>
      <c r="I89" s="314">
        <f t="shared" si="7"/>
        <v>1.434424386415234E-2</v>
      </c>
      <c r="J89" s="314">
        <f t="shared" si="8"/>
        <v>-5.7374348838429401E-2</v>
      </c>
      <c r="K89" s="314">
        <f t="shared" si="9"/>
        <v>-5.659517661572655E-2</v>
      </c>
      <c r="L89" s="314">
        <f t="shared" si="10"/>
        <v>-4.6612857042350408E-2</v>
      </c>
      <c r="M89" s="314">
        <f t="shared" si="11"/>
        <v>-1.7599565335374878E-2</v>
      </c>
    </row>
    <row r="90" spans="1:13">
      <c r="A90" s="134" t="s">
        <v>17</v>
      </c>
      <c r="B90" s="153">
        <v>43009</v>
      </c>
      <c r="C90" s="276">
        <v>789861.46400000004</v>
      </c>
      <c r="D90" s="276">
        <v>475043.43800000002</v>
      </c>
      <c r="E90" s="276">
        <v>15964.592000000001</v>
      </c>
      <c r="F90" s="276">
        <v>17474.578000000001</v>
      </c>
      <c r="G90" s="276">
        <f t="shared" si="6"/>
        <v>1298344.0719999999</v>
      </c>
      <c r="H90" s="129"/>
      <c r="I90" s="314">
        <f t="shared" si="7"/>
        <v>3.7657439060196696E-2</v>
      </c>
      <c r="J90" s="314">
        <f t="shared" si="8"/>
        <v>-5.797589208452858E-3</v>
      </c>
      <c r="K90" s="314">
        <f t="shared" si="9"/>
        <v>-0.10636933968606321</v>
      </c>
      <c r="L90" s="314">
        <f t="shared" si="10"/>
        <v>-7.0944318897492309E-3</v>
      </c>
      <c r="M90" s="314">
        <f t="shared" si="11"/>
        <v>1.872883150815996E-2</v>
      </c>
    </row>
    <row r="91" spans="1:13">
      <c r="A91" s="134" t="s">
        <v>19</v>
      </c>
      <c r="B91" s="153">
        <v>43040</v>
      </c>
      <c r="C91" s="276">
        <v>743761.32299999997</v>
      </c>
      <c r="D91" s="276">
        <v>403689.18699999998</v>
      </c>
      <c r="E91" s="276">
        <v>16373.048000000001</v>
      </c>
      <c r="F91" s="276">
        <v>16408.677</v>
      </c>
      <c r="G91" s="276">
        <f t="shared" si="6"/>
        <v>1180232.2349999999</v>
      </c>
      <c r="H91" s="129"/>
      <c r="I91" s="314">
        <f t="shared" si="7"/>
        <v>3.0935966394774139E-2</v>
      </c>
      <c r="J91" s="314">
        <f t="shared" si="8"/>
        <v>4.9160898037380329E-2</v>
      </c>
      <c r="K91" s="314">
        <f t="shared" si="9"/>
        <v>-6.1970279446444398E-2</v>
      </c>
      <c r="L91" s="314">
        <f t="shared" si="10"/>
        <v>-2.8869994541871336E-3</v>
      </c>
      <c r="M91" s="314">
        <f t="shared" si="11"/>
        <v>3.5176036599772642E-2</v>
      </c>
    </row>
    <row r="92" spans="1:13">
      <c r="A92" s="134" t="s">
        <v>21</v>
      </c>
      <c r="B92" s="153">
        <v>43070</v>
      </c>
      <c r="C92" s="276">
        <v>749447.67299999995</v>
      </c>
      <c r="D92" s="276">
        <v>458957.51</v>
      </c>
      <c r="E92" s="276">
        <v>17861.952000000001</v>
      </c>
      <c r="F92" s="276">
        <v>18043.713</v>
      </c>
      <c r="G92" s="276">
        <f t="shared" ref="G92:G128" si="12">SUM(C92:F92)</f>
        <v>1244310.848</v>
      </c>
      <c r="H92" s="129"/>
      <c r="I92" s="314">
        <f>C92/C80-1</f>
        <v>7.6345240836679373E-3</v>
      </c>
      <c r="J92" s="314">
        <f>D92/D80-1</f>
        <v>9.6272303536306891E-2</v>
      </c>
      <c r="K92" s="314">
        <f>E92/E80-1</f>
        <v>-2.2004787163096617E-2</v>
      </c>
      <c r="L92" s="314">
        <f>F92/F80-1</f>
        <v>5.095029107778859E-2</v>
      </c>
      <c r="M92" s="314">
        <f>G92/G80-1</f>
        <v>3.8782548651075111E-2</v>
      </c>
    </row>
    <row r="93" spans="1:13">
      <c r="A93" s="134" t="s">
        <v>2</v>
      </c>
      <c r="B93" s="153">
        <v>43101</v>
      </c>
      <c r="C93" s="276">
        <v>755287.21100000001</v>
      </c>
      <c r="D93" s="276">
        <v>436553.89899999998</v>
      </c>
      <c r="E93" s="276">
        <v>18544.061000000002</v>
      </c>
      <c r="F93" s="276">
        <v>18185.973000000002</v>
      </c>
      <c r="G93" s="276">
        <f t="shared" si="12"/>
        <v>1228571.1439999999</v>
      </c>
      <c r="H93" s="129"/>
      <c r="I93" s="314">
        <f t="shared" ref="I93:I104" si="13">C93/C81-1</f>
        <v>1.3254477054789104E-2</v>
      </c>
      <c r="J93" s="314">
        <f>D93/D81-1</f>
        <v>-8.552194643935962E-2</v>
      </c>
      <c r="K93" s="314">
        <f t="shared" ref="K93:K104" si="14">E93/E81-1</f>
        <v>2.1607271391599348E-4</v>
      </c>
      <c r="L93" s="314">
        <f t="shared" ref="L93:L104" si="15">F93/F81-1</f>
        <v>-2.0589885165528399E-2</v>
      </c>
      <c r="M93" s="314">
        <f t="shared" ref="M93:M104" si="16">G93/G81-1</f>
        <v>-2.4863029664016545E-2</v>
      </c>
    </row>
    <row r="94" spans="1:13">
      <c r="A94" s="134" t="s">
        <v>4</v>
      </c>
      <c r="B94" s="153">
        <v>43132</v>
      </c>
      <c r="C94" s="276">
        <v>682423.58499999996</v>
      </c>
      <c r="D94" s="276">
        <v>457599.76899999997</v>
      </c>
      <c r="E94" s="276">
        <v>17099.065999999999</v>
      </c>
      <c r="F94" s="276">
        <v>17029.637999999999</v>
      </c>
      <c r="G94" s="276">
        <f t="shared" si="12"/>
        <v>1174152.058</v>
      </c>
      <c r="H94" s="129"/>
      <c r="I94" s="314">
        <f t="shared" si="13"/>
        <v>2.5885900331449552E-2</v>
      </c>
      <c r="J94" s="314">
        <f t="shared" ref="J94:J104" si="17">D94/D82-1</f>
        <v>0.15670758751850289</v>
      </c>
      <c r="K94" s="314">
        <f t="shared" si="14"/>
        <v>8.745608758735246E-2</v>
      </c>
      <c r="L94" s="314">
        <f t="shared" si="15"/>
        <v>9.1497368813712621E-2</v>
      </c>
      <c r="M94" s="314">
        <f t="shared" si="16"/>
        <v>7.5097341920768779E-2</v>
      </c>
    </row>
    <row r="95" spans="1:13">
      <c r="A95" s="134" t="s">
        <v>6</v>
      </c>
      <c r="B95" s="153">
        <v>43160</v>
      </c>
      <c r="C95" s="276">
        <v>729896.73</v>
      </c>
      <c r="D95" s="276">
        <v>461730.11599999998</v>
      </c>
      <c r="E95" s="276">
        <v>17584.973999999998</v>
      </c>
      <c r="F95" s="276">
        <v>16701.991999999998</v>
      </c>
      <c r="G95" s="276">
        <f t="shared" si="12"/>
        <v>1225913.8119999999</v>
      </c>
      <c r="H95" s="129"/>
      <c r="I95" s="314">
        <f t="shared" si="13"/>
        <v>-9.2548324626468004E-3</v>
      </c>
      <c r="J95" s="314">
        <f t="shared" si="17"/>
        <v>0.12922323342481534</v>
      </c>
      <c r="K95" s="314">
        <f t="shared" si="14"/>
        <v>7.536073100910734E-2</v>
      </c>
      <c r="L95" s="314">
        <f t="shared" si="15"/>
        <v>1.350950194437095E-2</v>
      </c>
      <c r="M95" s="314">
        <f t="shared" si="16"/>
        <v>4.0286458143794723E-2</v>
      </c>
    </row>
    <row r="96" spans="1:13">
      <c r="A96" s="134" t="s">
        <v>8</v>
      </c>
      <c r="B96" s="153">
        <v>43191</v>
      </c>
      <c r="C96" s="276">
        <v>703225.69900000002</v>
      </c>
      <c r="D96" s="276">
        <v>426816.549</v>
      </c>
      <c r="E96" s="276">
        <v>16315.665999999999</v>
      </c>
      <c r="F96" s="276">
        <v>15854.64</v>
      </c>
      <c r="G96" s="276">
        <f t="shared" si="12"/>
        <v>1162212.554</v>
      </c>
      <c r="H96" s="129"/>
      <c r="I96" s="314">
        <f t="shared" si="13"/>
        <v>-3.4046616316556477E-3</v>
      </c>
      <c r="J96" s="314">
        <f t="shared" si="17"/>
        <v>2.7970879793132175E-2</v>
      </c>
      <c r="K96" s="314">
        <f t="shared" si="14"/>
        <v>9.2101679451956686E-2</v>
      </c>
      <c r="L96" s="314">
        <f t="shared" si="15"/>
        <v>5.1209833739317423E-2</v>
      </c>
      <c r="M96" s="314">
        <f t="shared" si="16"/>
        <v>9.8705034067096964E-3</v>
      </c>
    </row>
    <row r="97" spans="1:13">
      <c r="A97" s="134" t="s">
        <v>6</v>
      </c>
      <c r="B97" s="153">
        <v>43221</v>
      </c>
      <c r="C97" s="276">
        <v>715948.39199999999</v>
      </c>
      <c r="D97" s="276">
        <v>475877.50599999999</v>
      </c>
      <c r="E97" s="276">
        <v>16342.903</v>
      </c>
      <c r="F97" s="276">
        <v>16501.419999999998</v>
      </c>
      <c r="G97" s="276">
        <f t="shared" si="12"/>
        <v>1224670.2209999999</v>
      </c>
      <c r="H97" s="129"/>
      <c r="I97" s="314">
        <f t="shared" si="13"/>
        <v>-1.7893145047207737E-2</v>
      </c>
      <c r="J97" s="314">
        <f t="shared" si="17"/>
        <v>-1.3172873644060279E-2</v>
      </c>
      <c r="K97" s="314">
        <f t="shared" si="14"/>
        <v>-9.6254097825690943E-3</v>
      </c>
      <c r="L97" s="314">
        <f t="shared" si="15"/>
        <v>3.0187658995184385E-3</v>
      </c>
      <c r="M97" s="314">
        <f t="shared" si="16"/>
        <v>-1.5677440743996907E-2</v>
      </c>
    </row>
    <row r="98" spans="1:13">
      <c r="A98" s="134" t="s">
        <v>11</v>
      </c>
      <c r="B98" s="153">
        <v>43252</v>
      </c>
      <c r="C98" s="276">
        <v>707399.82900000003</v>
      </c>
      <c r="D98" s="276">
        <v>536318.09499999997</v>
      </c>
      <c r="E98" s="276">
        <v>15983.727000000001</v>
      </c>
      <c r="F98" s="276">
        <v>17017.004000000001</v>
      </c>
      <c r="G98" s="276">
        <f t="shared" si="12"/>
        <v>1276718.655</v>
      </c>
      <c r="H98" s="129"/>
      <c r="I98" s="314">
        <f t="shared" si="13"/>
        <v>-3.1167613832488117E-2</v>
      </c>
      <c r="J98" s="314">
        <f t="shared" si="17"/>
        <v>-7.2566403098862309E-2</v>
      </c>
      <c r="K98" s="314">
        <f t="shared" si="14"/>
        <v>-6.9136273695382444E-2</v>
      </c>
      <c r="L98" s="314">
        <f t="shared" si="15"/>
        <v>-5.5145519049360159E-2</v>
      </c>
      <c r="M98" s="314">
        <f t="shared" si="16"/>
        <v>-4.9791906240066131E-2</v>
      </c>
    </row>
    <row r="99" spans="1:13">
      <c r="A99" s="134" t="s">
        <v>11</v>
      </c>
      <c r="B99" s="153">
        <v>43282</v>
      </c>
      <c r="C99" s="276">
        <v>759043.16</v>
      </c>
      <c r="D99" s="276">
        <v>685540.93599999999</v>
      </c>
      <c r="E99" s="276">
        <v>17164.591</v>
      </c>
      <c r="F99" s="276">
        <v>19115.601999999999</v>
      </c>
      <c r="G99" s="276">
        <f t="shared" si="12"/>
        <v>1480864.2889999999</v>
      </c>
      <c r="H99" s="129"/>
      <c r="I99" s="314">
        <f t="shared" si="13"/>
        <v>-1.4024738263652914E-2</v>
      </c>
      <c r="J99" s="314">
        <f t="shared" si="17"/>
        <v>1.1564167655502056E-2</v>
      </c>
      <c r="K99" s="314">
        <f t="shared" si="14"/>
        <v>-2.3739590194050919E-2</v>
      </c>
      <c r="L99" s="314">
        <f t="shared" si="15"/>
        <v>-2.8921776435521074E-2</v>
      </c>
      <c r="M99" s="314">
        <f t="shared" si="16"/>
        <v>-2.6578707549800296E-3</v>
      </c>
    </row>
    <row r="100" spans="1:13">
      <c r="A100" s="134" t="s">
        <v>8</v>
      </c>
      <c r="B100" s="153">
        <v>43313</v>
      </c>
      <c r="C100" s="276">
        <v>782334.35199999996</v>
      </c>
      <c r="D100" s="276">
        <v>704132.576</v>
      </c>
      <c r="E100" s="276">
        <v>17711.763999999999</v>
      </c>
      <c r="F100" s="276">
        <v>21420.526000000002</v>
      </c>
      <c r="G100" s="276">
        <f t="shared" si="12"/>
        <v>1525599.2179999999</v>
      </c>
      <c r="H100" s="129"/>
      <c r="I100" s="314">
        <f t="shared" si="13"/>
        <v>-3.0640797758670346E-2</v>
      </c>
      <c r="J100" s="314">
        <f t="shared" si="17"/>
        <v>-3.5790475327720506E-3</v>
      </c>
      <c r="K100" s="314">
        <f t="shared" si="14"/>
        <v>-5.149961932560998E-2</v>
      </c>
      <c r="L100" s="314">
        <f t="shared" si="15"/>
        <v>3.0530570694008441E-2</v>
      </c>
      <c r="M100" s="314">
        <f t="shared" si="16"/>
        <v>-1.7760485935306214E-2</v>
      </c>
    </row>
    <row r="101" spans="1:13">
      <c r="A101" s="134" t="s">
        <v>15</v>
      </c>
      <c r="B101" s="153">
        <v>43344</v>
      </c>
      <c r="C101" s="276">
        <v>764565.74399999995</v>
      </c>
      <c r="D101" s="276">
        <v>577983.34699999995</v>
      </c>
      <c r="E101" s="276">
        <v>18075.437000000002</v>
      </c>
      <c r="F101" s="276">
        <v>19431.863000000001</v>
      </c>
      <c r="G101" s="276">
        <f t="shared" si="12"/>
        <v>1380056.3909999998</v>
      </c>
      <c r="H101" s="129"/>
      <c r="I101" s="314">
        <f t="shared" si="13"/>
        <v>7.3524927643195959E-3</v>
      </c>
      <c r="J101" s="314">
        <f t="shared" si="17"/>
        <v>7.6784433278526354E-2</v>
      </c>
      <c r="K101" s="314">
        <f t="shared" si="14"/>
        <v>5.2308817430260612E-2</v>
      </c>
      <c r="L101" s="314">
        <f t="shared" si="15"/>
        <v>8.963915317753024E-2</v>
      </c>
      <c r="M101" s="314">
        <f t="shared" si="16"/>
        <v>3.7041084421291615E-2</v>
      </c>
    </row>
    <row r="102" spans="1:13">
      <c r="A102" s="134" t="s">
        <v>17</v>
      </c>
      <c r="B102" s="153">
        <v>43374</v>
      </c>
      <c r="C102" s="276">
        <v>778708.41899999999</v>
      </c>
      <c r="D102" s="276">
        <v>476157.141</v>
      </c>
      <c r="E102" s="276">
        <v>17854.131000000001</v>
      </c>
      <c r="F102" s="276">
        <v>17666.249</v>
      </c>
      <c r="G102" s="276">
        <f t="shared" si="12"/>
        <v>1290385.9400000002</v>
      </c>
      <c r="H102" s="129"/>
      <c r="I102" s="314">
        <f t="shared" si="13"/>
        <v>-1.4120254637463914E-2</v>
      </c>
      <c r="J102" s="314">
        <f t="shared" si="17"/>
        <v>2.3444235009093539E-3</v>
      </c>
      <c r="K102" s="314">
        <f t="shared" si="14"/>
        <v>0.11835811400629592</v>
      </c>
      <c r="L102" s="314">
        <f t="shared" si="15"/>
        <v>1.0968562445399233E-2</v>
      </c>
      <c r="M102" s="314">
        <f t="shared" si="16"/>
        <v>-6.1294476338162873E-3</v>
      </c>
    </row>
    <row r="103" spans="1:13">
      <c r="A103" s="134" t="s">
        <v>19</v>
      </c>
      <c r="B103" s="153">
        <v>43405</v>
      </c>
      <c r="C103" s="276">
        <v>720885.31700000004</v>
      </c>
      <c r="D103" s="276">
        <v>396695.478</v>
      </c>
      <c r="E103" s="276">
        <v>17385.027999999998</v>
      </c>
      <c r="F103" s="276">
        <v>16615.788</v>
      </c>
      <c r="G103" s="276">
        <f t="shared" si="12"/>
        <v>1151581.6109999998</v>
      </c>
      <c r="H103" s="129"/>
      <c r="I103" s="314">
        <f t="shared" si="13"/>
        <v>-3.0757186872434228E-2</v>
      </c>
      <c r="J103" s="314">
        <f t="shared" si="17"/>
        <v>-1.7324489298248147E-2</v>
      </c>
      <c r="K103" s="314">
        <f t="shared" si="14"/>
        <v>6.1807673195607649E-2</v>
      </c>
      <c r="L103" s="314">
        <f t="shared" si="15"/>
        <v>1.2622041374816595E-2</v>
      </c>
      <c r="M103" s="314">
        <f t="shared" si="16"/>
        <v>-2.4275412203090707E-2</v>
      </c>
    </row>
    <row r="104" spans="1:13">
      <c r="A104" s="134" t="s">
        <v>21</v>
      </c>
      <c r="B104" s="153">
        <v>43435</v>
      </c>
      <c r="C104" s="276">
        <v>741928.71200000006</v>
      </c>
      <c r="D104" s="276">
        <v>422002.88299999997</v>
      </c>
      <c r="E104" s="276">
        <v>17294.876</v>
      </c>
      <c r="F104" s="276">
        <v>17408.361000000001</v>
      </c>
      <c r="G104" s="276">
        <f t="shared" si="12"/>
        <v>1198634.8319999999</v>
      </c>
      <c r="H104" s="315"/>
      <c r="I104" s="314">
        <f t="shared" si="13"/>
        <v>-1.0032669752515044E-2</v>
      </c>
      <c r="J104" s="314">
        <f t="shared" si="17"/>
        <v>-8.0518623608534123E-2</v>
      </c>
      <c r="K104" s="314">
        <f t="shared" si="14"/>
        <v>-3.1747705961812089E-2</v>
      </c>
      <c r="L104" s="314">
        <f t="shared" si="15"/>
        <v>-3.5211821425002676E-2</v>
      </c>
      <c r="M104" s="314">
        <f t="shared" si="16"/>
        <v>-3.6707882177042683E-2</v>
      </c>
    </row>
    <row r="105" spans="1:13">
      <c r="A105" s="134" t="s">
        <v>2</v>
      </c>
      <c r="B105" s="153">
        <v>43466</v>
      </c>
      <c r="C105" s="276">
        <v>755349.34400000004</v>
      </c>
      <c r="D105" s="276">
        <v>477795.70299999998</v>
      </c>
      <c r="E105" s="276">
        <v>17830.239000000001</v>
      </c>
      <c r="F105" s="276">
        <v>18530.186000000002</v>
      </c>
      <c r="G105" s="276">
        <f t="shared" si="12"/>
        <v>1269505.4720000001</v>
      </c>
      <c r="H105" s="129"/>
      <c r="I105" s="314">
        <f t="shared" ref="I105:I116" si="18">C105/C93-1</f>
        <v>8.2264070005555467E-5</v>
      </c>
      <c r="J105" s="314">
        <f t="shared" ref="J105:J116" si="19">D105/D93-1</f>
        <v>9.4471276271890448E-2</v>
      </c>
      <c r="K105" s="314">
        <f t="shared" ref="K105:K116" si="20">E105/E93-1</f>
        <v>-3.8493294429952529E-2</v>
      </c>
      <c r="L105" s="314">
        <f t="shared" ref="L105:L116" si="21">F105/F93-1</f>
        <v>1.892738980751818E-2</v>
      </c>
      <c r="M105" s="314">
        <f t="shared" ref="M105:M116" si="22">G105/G93-1</f>
        <v>3.3318646787296125E-2</v>
      </c>
    </row>
    <row r="106" spans="1:13">
      <c r="A106" s="134" t="s">
        <v>4</v>
      </c>
      <c r="B106" s="153">
        <v>43497</v>
      </c>
      <c r="C106" s="276">
        <v>678572.40099999995</v>
      </c>
      <c r="D106" s="276">
        <v>415344.40299999999</v>
      </c>
      <c r="E106" s="276">
        <v>16019.527</v>
      </c>
      <c r="F106" s="276">
        <v>15963.18</v>
      </c>
      <c r="G106" s="276">
        <f t="shared" si="12"/>
        <v>1125899.5109999999</v>
      </c>
      <c r="H106" s="129"/>
      <c r="I106" s="314">
        <f t="shared" si="18"/>
        <v>-5.6433922927795477E-3</v>
      </c>
      <c r="J106" s="314">
        <f t="shared" si="19"/>
        <v>-9.2341318467754729E-2</v>
      </c>
      <c r="K106" s="314">
        <f t="shared" si="20"/>
        <v>-6.3134384065188009E-2</v>
      </c>
      <c r="L106" s="314">
        <f t="shared" si="21"/>
        <v>-6.2623644730439909E-2</v>
      </c>
      <c r="M106" s="314">
        <f t="shared" si="22"/>
        <v>-4.1095654239359236E-2</v>
      </c>
    </row>
    <row r="107" spans="1:13">
      <c r="A107" s="134" t="s">
        <v>6</v>
      </c>
      <c r="B107" s="153">
        <v>43525</v>
      </c>
      <c r="C107" s="276">
        <v>738613.34100000001</v>
      </c>
      <c r="D107" s="276">
        <v>436816.19300000003</v>
      </c>
      <c r="E107" s="276">
        <v>16598.235000000001</v>
      </c>
      <c r="F107" s="276">
        <v>16622.098999999998</v>
      </c>
      <c r="G107" s="276">
        <f t="shared" si="12"/>
        <v>1208649.868</v>
      </c>
      <c r="H107" s="129"/>
      <c r="I107" s="314">
        <f t="shared" si="18"/>
        <v>1.1942252433436717E-2</v>
      </c>
      <c r="J107" s="314">
        <f t="shared" si="19"/>
        <v>-5.395776046802192E-2</v>
      </c>
      <c r="K107" s="314">
        <f t="shared" si="20"/>
        <v>-5.6112622060174644E-2</v>
      </c>
      <c r="L107" s="314">
        <f t="shared" si="21"/>
        <v>-4.7834414002833059E-3</v>
      </c>
      <c r="M107" s="314">
        <f t="shared" si="22"/>
        <v>-1.4082510394295089E-2</v>
      </c>
    </row>
    <row r="108" spans="1:13">
      <c r="A108" s="134" t="s">
        <v>8</v>
      </c>
      <c r="B108" s="153">
        <v>43556</v>
      </c>
      <c r="C108" s="276">
        <v>701144.53500000003</v>
      </c>
      <c r="D108" s="276">
        <v>446407.913</v>
      </c>
      <c r="E108" s="276">
        <v>15221.093999999999</v>
      </c>
      <c r="F108" s="276">
        <v>15384.125</v>
      </c>
      <c r="G108" s="276">
        <f t="shared" si="12"/>
        <v>1178157.6670000001</v>
      </c>
      <c r="H108" s="129"/>
      <c r="I108" s="314">
        <f t="shared" si="18"/>
        <v>-2.9594538466944931E-3</v>
      </c>
      <c r="J108" s="314">
        <f t="shared" si="19"/>
        <v>4.5901134915928399E-2</v>
      </c>
      <c r="K108" s="314">
        <f t="shared" si="20"/>
        <v>-6.7087178666197289E-2</v>
      </c>
      <c r="L108" s="314">
        <f t="shared" si="21"/>
        <v>-2.9676801239258643E-2</v>
      </c>
      <c r="M108" s="314">
        <f t="shared" si="22"/>
        <v>1.3719618623221352E-2</v>
      </c>
    </row>
    <row r="109" spans="1:13">
      <c r="A109" s="134" t="s">
        <v>6</v>
      </c>
      <c r="B109" s="153">
        <v>43586</v>
      </c>
      <c r="C109" s="276">
        <v>724435.55099999998</v>
      </c>
      <c r="D109" s="276">
        <v>477010.37400000001</v>
      </c>
      <c r="E109" s="276">
        <v>16753.54</v>
      </c>
      <c r="F109" s="276">
        <v>16956.698</v>
      </c>
      <c r="G109" s="276">
        <f t="shared" si="12"/>
        <v>1235156.1630000002</v>
      </c>
      <c r="H109" s="129"/>
      <c r="I109" s="314">
        <f t="shared" si="18"/>
        <v>1.1854428468358158E-2</v>
      </c>
      <c r="J109" s="314">
        <f t="shared" si="19"/>
        <v>2.3805874110804925E-3</v>
      </c>
      <c r="K109" s="314">
        <f t="shared" si="20"/>
        <v>2.5126319357093418E-2</v>
      </c>
      <c r="L109" s="314">
        <f t="shared" si="21"/>
        <v>2.7590231628550788E-2</v>
      </c>
      <c r="M109" s="314">
        <f t="shared" si="22"/>
        <v>8.5622576757340418E-3</v>
      </c>
    </row>
    <row r="110" spans="1:13">
      <c r="A110" s="134" t="s">
        <v>11</v>
      </c>
      <c r="B110" s="153">
        <v>43617</v>
      </c>
      <c r="C110" s="276">
        <v>714689.01300000004</v>
      </c>
      <c r="D110" s="276">
        <v>539722.27099999995</v>
      </c>
      <c r="E110" s="276">
        <v>16642.239000000001</v>
      </c>
      <c r="F110" s="276">
        <v>17069.632000000001</v>
      </c>
      <c r="G110" s="276">
        <f t="shared" si="12"/>
        <v>1288123.155</v>
      </c>
      <c r="H110" s="129"/>
      <c r="I110" s="314">
        <f t="shared" si="18"/>
        <v>1.030419248235348E-2</v>
      </c>
      <c r="J110" s="314">
        <f t="shared" si="19"/>
        <v>6.3473077483988671E-3</v>
      </c>
      <c r="K110" s="314">
        <f t="shared" si="20"/>
        <v>4.119890185812114E-2</v>
      </c>
      <c r="L110" s="314">
        <f t="shared" si="21"/>
        <v>3.0926713068881728E-3</v>
      </c>
      <c r="M110" s="314">
        <f t="shared" si="22"/>
        <v>8.9326649652503587E-3</v>
      </c>
    </row>
    <row r="111" spans="1:13">
      <c r="A111" s="134" t="s">
        <v>11</v>
      </c>
      <c r="B111" s="153">
        <v>43647</v>
      </c>
      <c r="C111" s="276">
        <v>765155.245</v>
      </c>
      <c r="D111" s="276">
        <v>719464.87699999998</v>
      </c>
      <c r="E111" s="276">
        <v>18185.252</v>
      </c>
      <c r="F111" s="276">
        <v>19981.724999999999</v>
      </c>
      <c r="G111" s="276">
        <f t="shared" si="12"/>
        <v>1522787.0990000002</v>
      </c>
      <c r="H111" s="129"/>
      <c r="I111" s="314">
        <f t="shared" si="18"/>
        <v>8.0523550202336036E-3</v>
      </c>
      <c r="J111" s="314">
        <f t="shared" si="19"/>
        <v>4.9484923829552274E-2</v>
      </c>
      <c r="K111" s="314">
        <f t="shared" si="20"/>
        <v>5.9463170430335444E-2</v>
      </c>
      <c r="L111" s="314">
        <f t="shared" si="21"/>
        <v>4.5309742272307219E-2</v>
      </c>
      <c r="M111" s="314">
        <f t="shared" si="22"/>
        <v>2.8309690706573853E-2</v>
      </c>
    </row>
    <row r="112" spans="1:13">
      <c r="A112" s="134" t="s">
        <v>8</v>
      </c>
      <c r="B112" s="153">
        <v>43678</v>
      </c>
      <c r="C112" s="276">
        <v>788634.09600000002</v>
      </c>
      <c r="D112" s="276">
        <v>705099.07299999997</v>
      </c>
      <c r="E112" s="276">
        <v>18656.52</v>
      </c>
      <c r="F112" s="276">
        <v>21285.859</v>
      </c>
      <c r="G112" s="276">
        <f t="shared" si="12"/>
        <v>1533675.548</v>
      </c>
      <c r="H112" s="129"/>
      <c r="I112" s="314">
        <f t="shared" si="18"/>
        <v>8.0524956930436709E-3</v>
      </c>
      <c r="J112" s="314">
        <f t="shared" si="19"/>
        <v>1.3726065700445655E-3</v>
      </c>
      <c r="K112" s="314">
        <f t="shared" si="20"/>
        <v>5.3340593291554717E-2</v>
      </c>
      <c r="L112" s="314">
        <f t="shared" si="21"/>
        <v>-6.2868204076781398E-3</v>
      </c>
      <c r="M112" s="314">
        <f t="shared" si="22"/>
        <v>5.293873977326724E-3</v>
      </c>
    </row>
    <row r="113" spans="1:13">
      <c r="A113" s="134" t="s">
        <v>15</v>
      </c>
      <c r="B113" s="153">
        <v>43709</v>
      </c>
      <c r="C113" s="276">
        <v>752661.65700000001</v>
      </c>
      <c r="D113" s="276">
        <v>572623.98899999994</v>
      </c>
      <c r="E113" s="276">
        <v>17603.892</v>
      </c>
      <c r="F113" s="276">
        <v>18638.026000000002</v>
      </c>
      <c r="G113" s="276">
        <f t="shared" si="12"/>
        <v>1361527.564</v>
      </c>
      <c r="H113" s="129"/>
      <c r="I113" s="314">
        <f t="shared" si="18"/>
        <v>-1.5569736276335067E-2</v>
      </c>
      <c r="J113" s="314">
        <f t="shared" si="19"/>
        <v>-9.2725128289898873E-3</v>
      </c>
      <c r="K113" s="314">
        <f t="shared" si="20"/>
        <v>-2.6087612708893371E-2</v>
      </c>
      <c r="L113" s="314">
        <f t="shared" si="21"/>
        <v>-4.0852336186190663E-2</v>
      </c>
      <c r="M113" s="314">
        <f t="shared" si="22"/>
        <v>-1.3426137599039434E-2</v>
      </c>
    </row>
    <row r="114" spans="1:13">
      <c r="A114" s="134" t="s">
        <v>17</v>
      </c>
      <c r="B114" s="153">
        <v>43739</v>
      </c>
      <c r="C114" s="276">
        <v>773780.35800000001</v>
      </c>
      <c r="D114" s="276">
        <v>490426.99599999998</v>
      </c>
      <c r="E114" s="276">
        <v>17669.151999999998</v>
      </c>
      <c r="F114" s="276">
        <v>17507.116000000002</v>
      </c>
      <c r="G114" s="276">
        <f t="shared" si="12"/>
        <v>1299383.622</v>
      </c>
      <c r="H114" s="129"/>
      <c r="I114" s="314">
        <f t="shared" si="18"/>
        <v>-6.3285061259881203E-3</v>
      </c>
      <c r="J114" s="314">
        <f t="shared" si="19"/>
        <v>2.9968793432418428E-2</v>
      </c>
      <c r="K114" s="314">
        <f t="shared" si="20"/>
        <v>-1.0360571455424128E-2</v>
      </c>
      <c r="L114" s="314">
        <f t="shared" si="21"/>
        <v>-9.007741258486579E-3</v>
      </c>
      <c r="M114" s="314">
        <f t="shared" si="22"/>
        <v>6.9728611581119093E-3</v>
      </c>
    </row>
    <row r="115" spans="1:13">
      <c r="A115" s="134" t="s">
        <v>19</v>
      </c>
      <c r="B115" s="153">
        <v>43770</v>
      </c>
      <c r="C115" s="276">
        <v>734424.27500000002</v>
      </c>
      <c r="D115" s="276">
        <v>412701.696</v>
      </c>
      <c r="E115" s="276">
        <v>17157.330999999998</v>
      </c>
      <c r="F115" s="276">
        <v>16251.094999999999</v>
      </c>
      <c r="G115" s="276">
        <f t="shared" si="12"/>
        <v>1180534.3969999999</v>
      </c>
      <c r="H115" s="129"/>
      <c r="I115" s="314">
        <f t="shared" si="18"/>
        <v>1.8781015066783535E-2</v>
      </c>
      <c r="J115" s="314">
        <f t="shared" si="19"/>
        <v>4.034887939912446E-2</v>
      </c>
      <c r="K115" s="314">
        <f t="shared" si="20"/>
        <v>-1.3097304186107772E-2</v>
      </c>
      <c r="L115" s="314">
        <f t="shared" si="21"/>
        <v>-2.1948582877923117E-2</v>
      </c>
      <c r="M115" s="314">
        <f t="shared" si="22"/>
        <v>2.5141757842814361E-2</v>
      </c>
    </row>
    <row r="116" spans="1:13">
      <c r="A116" s="134" t="s">
        <v>21</v>
      </c>
      <c r="B116" s="153">
        <v>43800</v>
      </c>
      <c r="C116" s="276">
        <v>747518.31799999997</v>
      </c>
      <c r="D116" s="276">
        <v>421812.28499999997</v>
      </c>
      <c r="E116" s="276">
        <v>17711.219000000001</v>
      </c>
      <c r="F116" s="276">
        <v>16714.883999999998</v>
      </c>
      <c r="G116" s="276">
        <f t="shared" si="12"/>
        <v>1203756.706</v>
      </c>
      <c r="H116" s="129"/>
      <c r="I116" s="314">
        <f t="shared" si="18"/>
        <v>7.53388554667489E-3</v>
      </c>
      <c r="J116" s="314">
        <f t="shared" si="19"/>
        <v>-4.5165094286803154E-4</v>
      </c>
      <c r="K116" s="314">
        <f t="shared" si="20"/>
        <v>2.4073199484055285E-2</v>
      </c>
      <c r="L116" s="314">
        <f t="shared" si="21"/>
        <v>-3.9835858183317918E-2</v>
      </c>
      <c r="M116" s="314">
        <f t="shared" si="22"/>
        <v>4.2730895709528482E-3</v>
      </c>
    </row>
    <row r="117" spans="1:13">
      <c r="A117" s="134"/>
      <c r="B117" s="153">
        <v>43831</v>
      </c>
      <c r="C117" s="276">
        <v>756953.46400000004</v>
      </c>
      <c r="D117" s="276">
        <v>456464.05</v>
      </c>
      <c r="E117" s="276">
        <v>17835.113000000001</v>
      </c>
      <c r="F117" s="276">
        <v>17812.714</v>
      </c>
      <c r="G117" s="276">
        <f t="shared" si="12"/>
        <v>1249065.3409999998</v>
      </c>
      <c r="H117" s="129"/>
      <c r="I117" s="314">
        <f t="shared" ref="I117:I128" si="23">C117/C105-1</f>
        <v>2.1236796096297805E-3</v>
      </c>
      <c r="J117" s="314">
        <f t="shared" ref="J117:J128" si="24">D117/D105-1</f>
        <v>-4.4645970790574419E-2</v>
      </c>
      <c r="K117" s="314">
        <f t="shared" ref="K117:K128" si="25">E117/E105-1</f>
        <v>2.7335584228560528E-4</v>
      </c>
      <c r="L117" s="314">
        <f t="shared" ref="L117:L128" si="26">F117/F105-1</f>
        <v>-3.8719093267601368E-2</v>
      </c>
      <c r="M117" s="314">
        <f t="shared" ref="M117:M128" si="27">G117/G105-1</f>
        <v>-1.6100860887033885E-2</v>
      </c>
    </row>
    <row r="118" spans="1:13">
      <c r="A118" s="134"/>
      <c r="B118" s="153">
        <v>43862</v>
      </c>
      <c r="C118" s="276">
        <v>705861.13199999998</v>
      </c>
      <c r="D118" s="276">
        <v>403435.85700000002</v>
      </c>
      <c r="E118" s="276">
        <v>15770.011</v>
      </c>
      <c r="F118" s="276">
        <v>15817.3</v>
      </c>
      <c r="G118" s="276">
        <f t="shared" si="12"/>
        <v>1140884.3</v>
      </c>
      <c r="H118" s="129"/>
      <c r="I118" s="314">
        <f t="shared" si="23"/>
        <v>4.0214914369911092E-2</v>
      </c>
      <c r="J118" s="314">
        <f t="shared" si="24"/>
        <v>-2.8671497470497909E-2</v>
      </c>
      <c r="K118" s="314">
        <f t="shared" si="25"/>
        <v>-1.5575740781859526E-2</v>
      </c>
      <c r="L118" s="314">
        <f t="shared" si="26"/>
        <v>-9.1385300422598403E-3</v>
      </c>
      <c r="M118" s="314">
        <f t="shared" si="27"/>
        <v>1.3309170892783273E-2</v>
      </c>
    </row>
    <row r="119" spans="1:13">
      <c r="A119" s="134"/>
      <c r="B119" s="153">
        <v>43891</v>
      </c>
      <c r="C119" s="276">
        <v>682194.29700000002</v>
      </c>
      <c r="D119" s="276">
        <v>403832.75099999999</v>
      </c>
      <c r="E119" s="276">
        <v>16608.196</v>
      </c>
      <c r="F119" s="276">
        <v>15735.69</v>
      </c>
      <c r="G119" s="276">
        <f t="shared" si="12"/>
        <v>1118370.9339999999</v>
      </c>
      <c r="H119" s="129"/>
      <c r="I119" s="314">
        <f t="shared" si="23"/>
        <v>-7.638508657806653E-2</v>
      </c>
      <c r="J119" s="314">
        <f t="shared" si="24"/>
        <v>-7.5508743788717636E-2</v>
      </c>
      <c r="K119" s="314">
        <f t="shared" si="25"/>
        <v>6.0012404933407204E-4</v>
      </c>
      <c r="L119" s="314">
        <f t="shared" si="26"/>
        <v>-5.3327139971913184E-2</v>
      </c>
      <c r="M119" s="314">
        <f t="shared" si="27"/>
        <v>-7.4694033723255338E-2</v>
      </c>
    </row>
    <row r="120" spans="1:13">
      <c r="A120" s="134"/>
      <c r="B120" s="153">
        <v>43922</v>
      </c>
      <c r="C120" s="276">
        <v>548481.93200000003</v>
      </c>
      <c r="D120" s="276">
        <v>321712.01299999998</v>
      </c>
      <c r="E120" s="276">
        <v>15531.111000000001</v>
      </c>
      <c r="F120" s="276">
        <v>14737.721</v>
      </c>
      <c r="G120" s="276">
        <f t="shared" si="12"/>
        <v>900462.77700000012</v>
      </c>
      <c r="H120" s="129"/>
      <c r="I120" s="314">
        <f t="shared" si="23"/>
        <v>-0.21773342781599236</v>
      </c>
      <c r="J120" s="314">
        <f t="shared" si="24"/>
        <v>-0.27933174204284328</v>
      </c>
      <c r="K120" s="314">
        <f t="shared" si="25"/>
        <v>2.0367589872318126E-2</v>
      </c>
      <c r="L120" s="314">
        <f t="shared" si="26"/>
        <v>-4.2017599310978038E-2</v>
      </c>
      <c r="M120" s="314">
        <f t="shared" si="27"/>
        <v>-0.23570265489771669</v>
      </c>
    </row>
    <row r="121" spans="1:13">
      <c r="A121" s="134"/>
      <c r="B121" s="153">
        <v>43952</v>
      </c>
      <c r="C121" s="276">
        <v>581117.603</v>
      </c>
      <c r="D121" s="276">
        <v>327175.07400000002</v>
      </c>
      <c r="E121" s="276">
        <v>15827.471</v>
      </c>
      <c r="F121" s="276">
        <v>15573.759</v>
      </c>
      <c r="G121" s="276">
        <f t="shared" si="12"/>
        <v>939693.90700000001</v>
      </c>
      <c r="H121" s="129"/>
      <c r="I121" s="314">
        <f t="shared" si="23"/>
        <v>-0.19783395196738485</v>
      </c>
      <c r="J121" s="314">
        <f t="shared" si="24"/>
        <v>-0.31411329431590096</v>
      </c>
      <c r="K121" s="314">
        <f t="shared" si="25"/>
        <v>-5.5276019277120003E-2</v>
      </c>
      <c r="L121" s="314">
        <f t="shared" si="26"/>
        <v>-8.1557093250112733E-2</v>
      </c>
      <c r="M121" s="314">
        <f t="shared" si="27"/>
        <v>-0.23921044548923176</v>
      </c>
    </row>
    <row r="122" spans="1:13">
      <c r="A122" s="134"/>
      <c r="B122" s="153">
        <v>43983</v>
      </c>
      <c r="C122" s="276">
        <v>602697.66399999999</v>
      </c>
      <c r="D122" s="276">
        <v>360850.85600000003</v>
      </c>
      <c r="E122" s="276">
        <v>15839.422</v>
      </c>
      <c r="F122" s="276">
        <v>16708.38</v>
      </c>
      <c r="G122" s="276">
        <f t="shared" si="12"/>
        <v>996096.32200000004</v>
      </c>
      <c r="H122" s="129"/>
      <c r="I122" s="314">
        <f t="shared" si="23"/>
        <v>-0.15669941325934456</v>
      </c>
      <c r="J122" s="314">
        <f t="shared" si="24"/>
        <v>-0.3314138115304861</v>
      </c>
      <c r="K122" s="314">
        <f t="shared" si="25"/>
        <v>-4.8239723032459825E-2</v>
      </c>
      <c r="L122" s="314">
        <f t="shared" si="26"/>
        <v>-2.1163432228650247E-2</v>
      </c>
      <c r="M122" s="314">
        <f t="shared" si="27"/>
        <v>-0.22670723048992936</v>
      </c>
    </row>
    <row r="123" spans="1:13">
      <c r="A123" s="134"/>
      <c r="B123" s="153">
        <v>44013</v>
      </c>
      <c r="C123" s="276">
        <v>679181.43400000001</v>
      </c>
      <c r="D123" s="276">
        <v>528913.429</v>
      </c>
      <c r="E123" s="276">
        <v>17917.495999999999</v>
      </c>
      <c r="F123" s="276">
        <v>21140.942999999999</v>
      </c>
      <c r="G123" s="276">
        <f t="shared" si="12"/>
        <v>1247153.3019999999</v>
      </c>
      <c r="H123" s="129"/>
      <c r="I123" s="314">
        <f t="shared" si="23"/>
        <v>-0.11236126467381136</v>
      </c>
      <c r="J123" s="314">
        <f t="shared" si="24"/>
        <v>-0.26485163361212971</v>
      </c>
      <c r="K123" s="314">
        <f t="shared" si="25"/>
        <v>-1.4723799263271165E-2</v>
      </c>
      <c r="L123" s="314">
        <f t="shared" si="26"/>
        <v>5.8013910210454878E-2</v>
      </c>
      <c r="M123" s="314">
        <f t="shared" si="27"/>
        <v>-0.18100612829003238</v>
      </c>
    </row>
    <row r="124" spans="1:13">
      <c r="A124" s="134"/>
      <c r="B124" s="153">
        <v>44044</v>
      </c>
      <c r="C124" s="276">
        <v>712497.728</v>
      </c>
      <c r="D124" s="276">
        <v>566318.08700000006</v>
      </c>
      <c r="E124" s="276">
        <v>18096.778999999999</v>
      </c>
      <c r="F124" s="276">
        <v>22335.731</v>
      </c>
      <c r="G124" s="276">
        <f t="shared" si="12"/>
        <v>1319248.325</v>
      </c>
      <c r="H124" s="129"/>
      <c r="I124" s="314">
        <f t="shared" si="23"/>
        <v>-9.6542069872667557E-2</v>
      </c>
      <c r="J124" s="314">
        <f t="shared" si="24"/>
        <v>-0.19682480280327919</v>
      </c>
      <c r="K124" s="314">
        <f t="shared" si="25"/>
        <v>-3.0002433465619593E-2</v>
      </c>
      <c r="L124" s="314">
        <f t="shared" si="26"/>
        <v>4.9322510310718437E-2</v>
      </c>
      <c r="M124" s="314">
        <f t="shared" si="27"/>
        <v>-0.13981263721627779</v>
      </c>
    </row>
    <row r="125" spans="1:13">
      <c r="A125" s="134"/>
      <c r="B125" s="153">
        <v>44075</v>
      </c>
      <c r="C125" s="276">
        <v>684818.78799999994</v>
      </c>
      <c r="D125" s="276">
        <v>403457.636</v>
      </c>
      <c r="E125" s="276">
        <v>16830.054</v>
      </c>
      <c r="F125" s="276">
        <v>18793.899000000001</v>
      </c>
      <c r="G125" s="276">
        <f t="shared" si="12"/>
        <v>1123900.3769999999</v>
      </c>
      <c r="H125" s="129"/>
      <c r="I125" s="314">
        <f t="shared" si="23"/>
        <v>-9.0137272663007528E-2</v>
      </c>
      <c r="J125" s="314">
        <f t="shared" si="24"/>
        <v>-0.29542309831521918</v>
      </c>
      <c r="K125" s="314">
        <f t="shared" si="25"/>
        <v>-4.3958347392724306E-2</v>
      </c>
      <c r="L125" s="314">
        <f t="shared" si="26"/>
        <v>8.3631710783105273E-3</v>
      </c>
      <c r="M125" s="314">
        <f t="shared" si="27"/>
        <v>-0.17452983933860344</v>
      </c>
    </row>
    <row r="126" spans="1:13">
      <c r="A126" s="134"/>
      <c r="B126" s="153">
        <v>44105</v>
      </c>
      <c r="C126" s="276">
        <v>674656.58400000003</v>
      </c>
      <c r="D126" s="276">
        <v>367965.52500000002</v>
      </c>
      <c r="E126" s="276">
        <v>16095.768</v>
      </c>
      <c r="F126" s="276">
        <v>16551.482</v>
      </c>
      <c r="G126" s="276">
        <f t="shared" si="12"/>
        <v>1075269.3590000002</v>
      </c>
      <c r="H126" s="129"/>
      <c r="I126" s="314">
        <f t="shared" si="23"/>
        <v>-0.12810324399575934</v>
      </c>
      <c r="J126" s="314">
        <f t="shared" si="24"/>
        <v>-0.24970377242446895</v>
      </c>
      <c r="K126" s="314">
        <f t="shared" si="25"/>
        <v>-8.9046944641146264E-2</v>
      </c>
      <c r="L126" s="314">
        <f t="shared" si="26"/>
        <v>-5.4585461134775248E-2</v>
      </c>
      <c r="M126" s="314">
        <f t="shared" si="27"/>
        <v>-0.17247736481012832</v>
      </c>
    </row>
    <row r="127" spans="1:13">
      <c r="A127" s="134"/>
      <c r="B127" s="153">
        <v>44136</v>
      </c>
      <c r="C127" s="276">
        <v>651933.84600000002</v>
      </c>
      <c r="D127" s="276">
        <v>364432.76299999998</v>
      </c>
      <c r="E127" s="276">
        <v>15792.687</v>
      </c>
      <c r="F127" s="276">
        <v>15635.69</v>
      </c>
      <c r="G127" s="276">
        <f t="shared" si="12"/>
        <v>1047794.9859999999</v>
      </c>
      <c r="H127" s="129"/>
      <c r="I127" s="314">
        <f t="shared" si="23"/>
        <v>-0.11231985625747465</v>
      </c>
      <c r="J127" s="314">
        <f t="shared" si="24"/>
        <v>-0.11695840716874595</v>
      </c>
      <c r="K127" s="314">
        <f t="shared" si="25"/>
        <v>-7.9537079514290343E-2</v>
      </c>
      <c r="L127" s="314">
        <f t="shared" si="26"/>
        <v>-3.7868525167073286E-2</v>
      </c>
      <c r="M127" s="314">
        <f t="shared" si="27"/>
        <v>-0.11244010453005038</v>
      </c>
    </row>
    <row r="128" spans="1:13">
      <c r="A128" s="134"/>
      <c r="B128" s="153">
        <v>44166</v>
      </c>
      <c r="C128" s="155">
        <v>665384.69299999997</v>
      </c>
      <c r="D128" s="155">
        <v>436955.08100000001</v>
      </c>
      <c r="E128" s="155">
        <v>17053.993999999999</v>
      </c>
      <c r="F128" s="155">
        <v>17166.954000000002</v>
      </c>
      <c r="G128" s="155">
        <f t="shared" si="12"/>
        <v>1136560.7219999998</v>
      </c>
      <c r="H128" s="129"/>
      <c r="I128" s="158">
        <f t="shared" si="23"/>
        <v>-0.10987506663348412</v>
      </c>
      <c r="J128" s="158">
        <f t="shared" si="24"/>
        <v>3.5899371683781212E-2</v>
      </c>
      <c r="K128" s="158">
        <f t="shared" si="25"/>
        <v>-3.7107835434703973E-2</v>
      </c>
      <c r="L128" s="158">
        <f t="shared" si="26"/>
        <v>2.7045954970432495E-2</v>
      </c>
      <c r="M128" s="158">
        <f t="shared" si="27"/>
        <v>-5.5821897950864008E-2</v>
      </c>
    </row>
    <row r="129" spans="2:13">
      <c r="B129" s="150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</row>
    <row r="130" spans="2:13">
      <c r="B130" s="169"/>
      <c r="C130" s="170"/>
      <c r="D130" s="170"/>
      <c r="E130" s="170"/>
      <c r="F130" s="170"/>
      <c r="G130" s="170"/>
      <c r="H130" s="129"/>
      <c r="I130" s="170"/>
      <c r="J130" s="170"/>
      <c r="K130" s="170"/>
      <c r="L130" s="170"/>
      <c r="M130" s="170"/>
    </row>
    <row r="131" spans="2:13">
      <c r="B131" s="163"/>
      <c r="C131" s="164" t="s">
        <v>121</v>
      </c>
      <c r="D131" s="164"/>
      <c r="E131" s="164"/>
      <c r="F131" s="164"/>
      <c r="G131" s="164"/>
      <c r="H131" s="129"/>
      <c r="I131" s="164" t="s">
        <v>121</v>
      </c>
      <c r="J131" s="164"/>
      <c r="K131" s="164"/>
      <c r="L131" s="164"/>
      <c r="M131" s="164"/>
    </row>
    <row r="132" spans="2:13">
      <c r="B132" s="165"/>
      <c r="C132" s="166" t="s">
        <v>193</v>
      </c>
      <c r="D132" s="166"/>
      <c r="E132" s="166"/>
      <c r="F132" s="166"/>
      <c r="G132" s="166"/>
      <c r="H132" s="129"/>
      <c r="I132" s="166" t="s">
        <v>161</v>
      </c>
      <c r="J132" s="166"/>
      <c r="K132" s="166"/>
      <c r="L132" s="166"/>
      <c r="M132" s="166"/>
    </row>
    <row r="133" spans="2:13">
      <c r="B133" s="167"/>
      <c r="C133" s="168" t="s">
        <v>192</v>
      </c>
      <c r="D133" s="168" t="s">
        <v>194</v>
      </c>
      <c r="E133" s="168" t="s">
        <v>173</v>
      </c>
      <c r="F133" s="168" t="s">
        <v>178</v>
      </c>
      <c r="G133" s="168" t="s">
        <v>195</v>
      </c>
      <c r="H133" s="129"/>
      <c r="I133" s="168" t="s">
        <v>192</v>
      </c>
      <c r="J133" s="168" t="s">
        <v>194</v>
      </c>
      <c r="K133" s="168" t="s">
        <v>173</v>
      </c>
      <c r="L133" s="168" t="s">
        <v>178</v>
      </c>
      <c r="M133" s="168" t="s">
        <v>195</v>
      </c>
    </row>
    <row r="134" spans="2:13">
      <c r="B134" s="159">
        <v>2011</v>
      </c>
      <c r="C134" s="154">
        <v>8862982.9309999999</v>
      </c>
      <c r="D134" s="154">
        <v>5739986.9340000004</v>
      </c>
      <c r="E134" s="154">
        <v>202972.89300000001</v>
      </c>
      <c r="F134" s="154">
        <v>214879.12599999999</v>
      </c>
      <c r="G134" s="154">
        <f>SUM(C134:F134)</f>
        <v>15020821.884</v>
      </c>
      <c r="H134" s="129"/>
      <c r="I134" s="156"/>
      <c r="J134" s="156"/>
      <c r="K134" s="156"/>
      <c r="L134" s="156"/>
      <c r="M134" s="156"/>
    </row>
    <row r="135" spans="2:13">
      <c r="B135" s="159">
        <v>2012</v>
      </c>
      <c r="C135" s="154">
        <v>8888584.7929999996</v>
      </c>
      <c r="D135" s="154">
        <v>5821400.1239999998</v>
      </c>
      <c r="E135" s="154">
        <v>212071.91099999999</v>
      </c>
      <c r="F135" s="154">
        <v>217332.497</v>
      </c>
      <c r="G135" s="154">
        <f t="shared" ref="G135:G143" si="28">SUM(C135:F135)</f>
        <v>15139389.324999999</v>
      </c>
      <c r="H135" s="129"/>
      <c r="I135" s="156"/>
      <c r="J135" s="156"/>
      <c r="K135" s="156"/>
      <c r="L135" s="156"/>
      <c r="M135" s="156"/>
    </row>
    <row r="136" spans="2:13">
      <c r="B136" s="159">
        <v>2013</v>
      </c>
      <c r="C136" s="154">
        <v>8599500.5639999993</v>
      </c>
      <c r="D136" s="154">
        <v>5666872.5820000004</v>
      </c>
      <c r="E136" s="154">
        <v>201964.935</v>
      </c>
      <c r="F136" s="154">
        <v>209670.8</v>
      </c>
      <c r="G136" s="154">
        <f t="shared" si="28"/>
        <v>14678008.881000001</v>
      </c>
      <c r="H136" s="129"/>
      <c r="I136" s="156"/>
      <c r="J136" s="156"/>
      <c r="K136" s="156"/>
      <c r="L136" s="156"/>
      <c r="M136" s="156"/>
    </row>
    <row r="137" spans="2:13">
      <c r="B137" s="159">
        <v>2014</v>
      </c>
      <c r="C137" s="154">
        <v>8545881.9550000001</v>
      </c>
      <c r="D137" s="154">
        <v>5577477.4850000003</v>
      </c>
      <c r="E137" s="154">
        <v>212245.15700000001</v>
      </c>
      <c r="F137" s="154">
        <v>209798.91500000001</v>
      </c>
      <c r="G137" s="154">
        <f t="shared" si="28"/>
        <v>14545403.512</v>
      </c>
      <c r="H137" s="129"/>
      <c r="I137" s="156"/>
      <c r="J137" s="156"/>
      <c r="K137" s="156"/>
      <c r="L137" s="156"/>
      <c r="M137" s="156"/>
    </row>
    <row r="138" spans="2:13">
      <c r="B138" s="159">
        <v>2015</v>
      </c>
      <c r="C138" s="154">
        <v>8633213.3389999997</v>
      </c>
      <c r="D138" s="154">
        <v>5787969.1430000002</v>
      </c>
      <c r="E138" s="154">
        <v>204023.09</v>
      </c>
      <c r="F138" s="154">
        <v>213201.55600000001</v>
      </c>
      <c r="G138" s="154">
        <f t="shared" si="28"/>
        <v>14838407.128</v>
      </c>
      <c r="H138" s="129"/>
      <c r="I138" s="156"/>
      <c r="J138" s="156"/>
      <c r="K138" s="156"/>
      <c r="L138" s="156"/>
      <c r="M138" s="156"/>
    </row>
    <row r="139" spans="2:13">
      <c r="B139" s="159">
        <v>2016</v>
      </c>
      <c r="C139" s="154">
        <v>8744102.5089999996</v>
      </c>
      <c r="D139" s="154">
        <v>5823190.6909999996</v>
      </c>
      <c r="E139" s="154">
        <v>210680.93599999999</v>
      </c>
      <c r="F139" s="154">
        <v>208285.99</v>
      </c>
      <c r="G139" s="154">
        <f t="shared" si="28"/>
        <v>14986260.126</v>
      </c>
      <c r="H139" s="129"/>
      <c r="I139" s="156"/>
      <c r="J139" s="156"/>
      <c r="K139" s="156"/>
      <c r="L139" s="156"/>
      <c r="M139" s="156"/>
    </row>
    <row r="140" spans="2:13">
      <c r="B140" s="159">
        <v>2017</v>
      </c>
      <c r="C140" s="154">
        <v>8931063.0250000004</v>
      </c>
      <c r="D140" s="154">
        <v>6016416.0159999998</v>
      </c>
      <c r="E140" s="154">
        <v>202860.83</v>
      </c>
      <c r="F140" s="154">
        <v>210425.07800000001</v>
      </c>
      <c r="G140" s="154">
        <f t="shared" si="28"/>
        <v>15360764.949000001</v>
      </c>
      <c r="H140" s="129"/>
      <c r="I140" s="156"/>
      <c r="J140" s="156"/>
      <c r="K140" s="156"/>
      <c r="L140" s="156"/>
      <c r="M140" s="156"/>
    </row>
    <row r="141" spans="2:13">
      <c r="B141" s="159">
        <v>2018</v>
      </c>
      <c r="C141" s="154">
        <v>8841647.1500000004</v>
      </c>
      <c r="D141" s="154">
        <v>6057408.2949999999</v>
      </c>
      <c r="E141" s="154">
        <v>207356.22399999999</v>
      </c>
      <c r="F141" s="154">
        <v>212949.05600000001</v>
      </c>
      <c r="G141" s="154">
        <f t="shared" si="28"/>
        <v>15319360.725</v>
      </c>
      <c r="H141" s="129"/>
      <c r="I141" s="156"/>
      <c r="J141" s="156"/>
      <c r="K141" s="156"/>
      <c r="L141" s="156"/>
      <c r="M141" s="156"/>
    </row>
    <row r="142" spans="2:13">
      <c r="B142" s="159">
        <v>2019</v>
      </c>
      <c r="C142" s="154">
        <v>8874978.1339999996</v>
      </c>
      <c r="D142" s="154">
        <v>6115225.773</v>
      </c>
      <c r="E142" s="154">
        <v>206048.24</v>
      </c>
      <c r="F142" s="154">
        <v>210904.625</v>
      </c>
      <c r="G142" s="154">
        <f t="shared" si="28"/>
        <v>15407156.772</v>
      </c>
      <c r="H142" s="129"/>
      <c r="I142" s="156"/>
      <c r="J142" s="156"/>
      <c r="K142" s="156"/>
      <c r="L142" s="156"/>
      <c r="M142" s="156"/>
    </row>
    <row r="143" spans="2:13">
      <c r="B143" s="159">
        <v>2020</v>
      </c>
      <c r="C143" s="154">
        <v>7945779.165</v>
      </c>
      <c r="D143" s="154">
        <v>4941513.1220000004</v>
      </c>
      <c r="E143" s="154">
        <v>199198.10200000001</v>
      </c>
      <c r="F143" s="154">
        <v>208010.26300000001</v>
      </c>
      <c r="G143" s="154">
        <f t="shared" si="28"/>
        <v>13294500.652000001</v>
      </c>
      <c r="H143" s="129"/>
      <c r="I143" s="156"/>
      <c r="J143" s="156"/>
      <c r="K143" s="156"/>
      <c r="L143" s="156"/>
      <c r="M143" s="156"/>
    </row>
    <row r="144" spans="2:13">
      <c r="B144" s="159"/>
      <c r="C144" s="156"/>
      <c r="D144" s="156"/>
      <c r="E144" s="156"/>
      <c r="F144" s="156"/>
      <c r="G144" s="156"/>
      <c r="H144" s="129"/>
      <c r="I144" s="156"/>
      <c r="J144" s="156"/>
      <c r="K144" s="156"/>
      <c r="L144" s="156"/>
      <c r="M144" s="156"/>
    </row>
    <row r="145" spans="2:13">
      <c r="B145" s="159">
        <v>2011</v>
      </c>
      <c r="C145" s="154">
        <f t="shared" ref="C145:G154" si="29">C134/1000</f>
        <v>8862.9829310000005</v>
      </c>
      <c r="D145" s="154">
        <f t="shared" si="29"/>
        <v>5739.9869340000005</v>
      </c>
      <c r="E145" s="154">
        <f t="shared" si="29"/>
        <v>202.972893</v>
      </c>
      <c r="F145" s="154">
        <f t="shared" si="29"/>
        <v>214.87912599999999</v>
      </c>
      <c r="G145" s="154">
        <f t="shared" si="29"/>
        <v>15020.821883999999</v>
      </c>
      <c r="H145" s="129"/>
      <c r="I145" s="156"/>
      <c r="J145" s="156"/>
      <c r="K145" s="156"/>
      <c r="L145" s="156"/>
      <c r="M145" s="156"/>
    </row>
    <row r="146" spans="2:13">
      <c r="B146" s="159">
        <v>2012</v>
      </c>
      <c r="C146" s="154">
        <f t="shared" si="29"/>
        <v>8888.584793</v>
      </c>
      <c r="D146" s="154">
        <f t="shared" si="29"/>
        <v>5821.4001239999998</v>
      </c>
      <c r="E146" s="154">
        <f t="shared" si="29"/>
        <v>212.071911</v>
      </c>
      <c r="F146" s="154">
        <f t="shared" si="29"/>
        <v>217.33249699999999</v>
      </c>
      <c r="G146" s="154">
        <f t="shared" si="29"/>
        <v>15139.389325</v>
      </c>
      <c r="H146" s="129"/>
      <c r="I146" s="160">
        <f t="shared" ref="I146:I154" si="30">((C146/C145)-1)*100</f>
        <v>0.28886281514153289</v>
      </c>
      <c r="J146" s="160">
        <f t="shared" ref="J146:J154" si="31">((D146/D145)-1)*100</f>
        <v>1.4183514864425817</v>
      </c>
      <c r="K146" s="160">
        <f t="shared" ref="K146:K154" si="32">((E146/E145)-1)*100</f>
        <v>4.4828734839976958</v>
      </c>
      <c r="L146" s="160">
        <f t="shared" ref="L146:L154" si="33">((F146/F145)-1)*100</f>
        <v>1.1417446848699608</v>
      </c>
      <c r="M146" s="160">
        <f t="shared" ref="M146:M154" si="34">((G146/G145)-1)*100</f>
        <v>0.78935388433236664</v>
      </c>
    </row>
    <row r="147" spans="2:13">
      <c r="B147" s="159">
        <v>2013</v>
      </c>
      <c r="C147" s="154">
        <f t="shared" si="29"/>
        <v>8599.5005639999999</v>
      </c>
      <c r="D147" s="154">
        <f t="shared" si="29"/>
        <v>5666.872582</v>
      </c>
      <c r="E147" s="154">
        <f t="shared" si="29"/>
        <v>201.964935</v>
      </c>
      <c r="F147" s="154">
        <f t="shared" si="29"/>
        <v>209.67079999999999</v>
      </c>
      <c r="G147" s="154">
        <f t="shared" si="29"/>
        <v>14678.008881000002</v>
      </c>
      <c r="H147" s="129"/>
      <c r="I147" s="160">
        <f t="shared" si="30"/>
        <v>-3.2523088402966249</v>
      </c>
      <c r="J147" s="160">
        <f t="shared" si="31"/>
        <v>-2.6544738157222025</v>
      </c>
      <c r="K147" s="160">
        <f t="shared" si="32"/>
        <v>-4.7658249281301579</v>
      </c>
      <c r="L147" s="160">
        <f t="shared" si="33"/>
        <v>-3.5253342715700797</v>
      </c>
      <c r="M147" s="160">
        <f t="shared" si="34"/>
        <v>-3.0475498984500748</v>
      </c>
    </row>
    <row r="148" spans="2:13">
      <c r="B148" s="159">
        <v>2014</v>
      </c>
      <c r="C148" s="154">
        <f t="shared" si="29"/>
        <v>8545.8819550000007</v>
      </c>
      <c r="D148" s="154">
        <f t="shared" si="29"/>
        <v>5577.4774850000003</v>
      </c>
      <c r="E148" s="154">
        <f t="shared" si="29"/>
        <v>212.24515700000001</v>
      </c>
      <c r="F148" s="154">
        <f t="shared" si="29"/>
        <v>209.79891500000002</v>
      </c>
      <c r="G148" s="154">
        <f t="shared" si="29"/>
        <v>14545.403512000001</v>
      </c>
      <c r="H148" s="129"/>
      <c r="I148" s="160">
        <f t="shared" si="30"/>
        <v>-0.62350840727265489</v>
      </c>
      <c r="J148" s="160">
        <f t="shared" si="31"/>
        <v>-1.5775032119823895</v>
      </c>
      <c r="K148" s="160">
        <f t="shared" si="32"/>
        <v>5.0901023982207638</v>
      </c>
      <c r="L148" s="160">
        <f t="shared" si="33"/>
        <v>6.1102928972478487E-2</v>
      </c>
      <c r="M148" s="160">
        <f t="shared" si="34"/>
        <v>-0.90342886473963047</v>
      </c>
    </row>
    <row r="149" spans="2:13">
      <c r="B149" s="159">
        <v>2015</v>
      </c>
      <c r="C149" s="154">
        <f t="shared" si="29"/>
        <v>8633.2133389999999</v>
      </c>
      <c r="D149" s="154">
        <f t="shared" si="29"/>
        <v>5787.9691430000003</v>
      </c>
      <c r="E149" s="154">
        <f t="shared" si="29"/>
        <v>204.02309</v>
      </c>
      <c r="F149" s="154">
        <f t="shared" si="29"/>
        <v>213.20155600000001</v>
      </c>
      <c r="G149" s="154">
        <f t="shared" si="29"/>
        <v>14838.407128000001</v>
      </c>
      <c r="H149" s="129"/>
      <c r="I149" s="160">
        <f t="shared" si="30"/>
        <v>1.0219118922992321</v>
      </c>
      <c r="J149" s="160">
        <f t="shared" si="31"/>
        <v>3.7739580046014298</v>
      </c>
      <c r="K149" s="160">
        <f t="shared" si="32"/>
        <v>-3.8738537624205982</v>
      </c>
      <c r="L149" s="160">
        <f t="shared" si="33"/>
        <v>1.6218582445957752</v>
      </c>
      <c r="M149" s="160">
        <f t="shared" si="34"/>
        <v>2.0144069276474275</v>
      </c>
    </row>
    <row r="150" spans="2:13">
      <c r="B150" s="151">
        <v>2016</v>
      </c>
      <c r="C150" s="276">
        <f t="shared" si="29"/>
        <v>8744.1025090000003</v>
      </c>
      <c r="D150" s="276">
        <f t="shared" si="29"/>
        <v>5823.1906909999998</v>
      </c>
      <c r="E150" s="276">
        <f t="shared" si="29"/>
        <v>210.68093599999997</v>
      </c>
      <c r="F150" s="276">
        <f t="shared" si="29"/>
        <v>208.28599</v>
      </c>
      <c r="G150" s="276">
        <f t="shared" si="29"/>
        <v>14986.260126000001</v>
      </c>
      <c r="H150" s="315"/>
      <c r="I150" s="261">
        <f t="shared" si="30"/>
        <v>1.2844483930342099</v>
      </c>
      <c r="J150" s="261">
        <f t="shared" si="31"/>
        <v>0.60853033473056151</v>
      </c>
      <c r="K150" s="261">
        <f t="shared" si="32"/>
        <v>3.2632806414215176</v>
      </c>
      <c r="L150" s="261">
        <f t="shared" si="33"/>
        <v>-2.3055957434006791</v>
      </c>
      <c r="M150" s="261">
        <f t="shared" si="34"/>
        <v>0.99642095492178395</v>
      </c>
    </row>
    <row r="151" spans="2:13">
      <c r="B151" s="151">
        <v>2017</v>
      </c>
      <c r="C151" s="276">
        <f t="shared" si="29"/>
        <v>8931.0630249999995</v>
      </c>
      <c r="D151" s="276">
        <f t="shared" si="29"/>
        <v>6016.4160160000001</v>
      </c>
      <c r="E151" s="276">
        <f t="shared" si="29"/>
        <v>202.86082999999999</v>
      </c>
      <c r="F151" s="276">
        <f t="shared" si="29"/>
        <v>210.42507800000001</v>
      </c>
      <c r="G151" s="276">
        <f t="shared" si="29"/>
        <v>15360.764949</v>
      </c>
      <c r="H151" s="315"/>
      <c r="I151" s="261">
        <f t="shared" si="30"/>
        <v>2.1381327106763326</v>
      </c>
      <c r="J151" s="261">
        <f t="shared" si="31"/>
        <v>3.3182036318789798</v>
      </c>
      <c r="K151" s="261">
        <f t="shared" si="32"/>
        <v>-3.711824215552173</v>
      </c>
      <c r="L151" s="261">
        <f t="shared" si="33"/>
        <v>1.0269956227012766</v>
      </c>
      <c r="M151" s="261">
        <f t="shared" si="34"/>
        <v>2.4989878718991498</v>
      </c>
    </row>
    <row r="152" spans="2:13">
      <c r="B152" s="151">
        <v>2018</v>
      </c>
      <c r="C152" s="276">
        <f t="shared" si="29"/>
        <v>8841.6471500000007</v>
      </c>
      <c r="D152" s="276">
        <f t="shared" si="29"/>
        <v>6057.4082950000002</v>
      </c>
      <c r="E152" s="276">
        <f t="shared" si="29"/>
        <v>207.356224</v>
      </c>
      <c r="F152" s="276">
        <f t="shared" si="29"/>
        <v>212.94905600000001</v>
      </c>
      <c r="G152" s="276">
        <f t="shared" si="29"/>
        <v>15319.360725</v>
      </c>
      <c r="H152" s="129"/>
      <c r="I152" s="261">
        <f t="shared" si="30"/>
        <v>-1.0011784123536538</v>
      </c>
      <c r="J152" s="261">
        <f t="shared" si="31"/>
        <v>0.68134050057351292</v>
      </c>
      <c r="K152" s="261">
        <f t="shared" si="32"/>
        <v>2.2159990176516597</v>
      </c>
      <c r="L152" s="261">
        <f t="shared" si="33"/>
        <v>1.1994663487780777</v>
      </c>
      <c r="M152" s="261">
        <f t="shared" si="34"/>
        <v>-0.26954532627423422</v>
      </c>
    </row>
    <row r="153" spans="2:13">
      <c r="B153" s="151">
        <v>2019</v>
      </c>
      <c r="C153" s="276">
        <f t="shared" si="29"/>
        <v>8874.978133999999</v>
      </c>
      <c r="D153" s="276">
        <f t="shared" si="29"/>
        <v>6115.2257730000001</v>
      </c>
      <c r="E153" s="276">
        <f t="shared" si="29"/>
        <v>206.04823999999999</v>
      </c>
      <c r="F153" s="276">
        <f t="shared" si="29"/>
        <v>210.90462500000001</v>
      </c>
      <c r="G153" s="276">
        <f t="shared" si="29"/>
        <v>15407.156772</v>
      </c>
      <c r="H153" s="129"/>
      <c r="I153" s="261">
        <f t="shared" si="30"/>
        <v>0.37697708848287714</v>
      </c>
      <c r="J153" s="261">
        <f t="shared" si="31"/>
        <v>0.95449200688229041</v>
      </c>
      <c r="K153" s="261">
        <f t="shared" si="32"/>
        <v>-0.63079080761039297</v>
      </c>
      <c r="L153" s="261">
        <f t="shared" si="33"/>
        <v>-0.96005638080874922</v>
      </c>
      <c r="M153" s="261">
        <f t="shared" si="34"/>
        <v>0.57310516134478906</v>
      </c>
    </row>
    <row r="154" spans="2:13">
      <c r="B154" s="152">
        <v>2020</v>
      </c>
      <c r="C154" s="155">
        <f t="shared" si="29"/>
        <v>7945.7791649999999</v>
      </c>
      <c r="D154" s="155">
        <f t="shared" si="29"/>
        <v>4941.5131220000003</v>
      </c>
      <c r="E154" s="155">
        <f t="shared" si="29"/>
        <v>199.19810200000001</v>
      </c>
      <c r="F154" s="155">
        <f t="shared" si="29"/>
        <v>208.01026300000001</v>
      </c>
      <c r="G154" s="155">
        <f t="shared" si="29"/>
        <v>13294.500652000001</v>
      </c>
      <c r="H154" s="129"/>
      <c r="I154" s="161">
        <f t="shared" si="30"/>
        <v>-10.469873333436642</v>
      </c>
      <c r="J154" s="161">
        <f t="shared" si="31"/>
        <v>-19.193284018755065</v>
      </c>
      <c r="K154" s="161">
        <f t="shared" si="32"/>
        <v>-3.3245311874539607</v>
      </c>
      <c r="L154" s="161">
        <f t="shared" si="33"/>
        <v>-1.3723558693888305</v>
      </c>
      <c r="M154" s="161">
        <f t="shared" si="34"/>
        <v>-13.712173837546771</v>
      </c>
    </row>
    <row r="155" spans="2:13">
      <c r="B155" s="162"/>
      <c r="C155" s="76"/>
      <c r="D155" s="76"/>
      <c r="E155" s="76"/>
      <c r="F155" s="76"/>
      <c r="G155" s="76"/>
    </row>
  </sheetData>
  <hyperlinks>
    <hyperlink ref="B4" location="Indice!A1" display="Indice!A1" xr:uid="{00000000-0004-0000-1E00-000000000000}"/>
  </hyperlink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0"/>
  <dimension ref="A1:X55"/>
  <sheetViews>
    <sheetView workbookViewId="0">
      <selection activeCell="D2" sqref="D2"/>
    </sheetView>
  </sheetViews>
  <sheetFormatPr baseColWidth="10" defaultColWidth="11.42578125" defaultRowHeight="15"/>
  <cols>
    <col min="1" max="1" width="21.5703125" style="284" bestFit="1" customWidth="1"/>
    <col min="2" max="5" width="11.42578125" style="284"/>
    <col min="6" max="6" width="16.5703125" style="284" customWidth="1"/>
    <col min="7" max="8" width="10.140625" style="284" bestFit="1" customWidth="1"/>
    <col min="9" max="10" width="11.42578125" style="284"/>
    <col min="11" max="11" width="32.42578125" style="284" customWidth="1"/>
    <col min="12" max="12" width="11.42578125" style="284"/>
    <col min="13" max="13" width="14.42578125" style="284" bestFit="1" customWidth="1"/>
    <col min="14" max="19" width="11.42578125" style="284"/>
    <col min="20" max="20" width="15" style="284" bestFit="1" customWidth="1"/>
    <col min="21" max="16384" width="11.42578125" style="284"/>
  </cols>
  <sheetData>
    <row r="1" spans="1:22">
      <c r="A1" s="289" t="s">
        <v>216</v>
      </c>
      <c r="B1" s="289" t="s">
        <v>217</v>
      </c>
      <c r="C1" s="284">
        <v>1000</v>
      </c>
      <c r="E1" s="290"/>
      <c r="J1" s="284" t="s">
        <v>218</v>
      </c>
      <c r="L1" s="284">
        <v>100</v>
      </c>
      <c r="Q1" s="290"/>
      <c r="R1" s="290"/>
      <c r="V1" s="290"/>
    </row>
    <row r="2" spans="1:22">
      <c r="A2" s="284" t="s">
        <v>165</v>
      </c>
      <c r="B2" s="291">
        <v>3.6</v>
      </c>
      <c r="D2" s="284" t="str">
        <f t="shared" ref="D2:D20" si="0">CONCATENATE(A2," ",TEXT(B2,"0,0")," %")</f>
        <v>Andalucía 3,6 %</v>
      </c>
      <c r="E2" s="292"/>
      <c r="J2" s="284" t="s">
        <v>219</v>
      </c>
      <c r="K2" s="293">
        <v>39.516626663834089</v>
      </c>
      <c r="N2" s="284" t="str">
        <f t="shared" ref="N2:N20" si="1">CONCATENATE(A2," ",TEXT(K2,"0,0")," %")</f>
        <v>Andalucía 39,5 %</v>
      </c>
      <c r="P2" s="284" t="s">
        <v>165</v>
      </c>
      <c r="Q2" s="294">
        <v>12512.137088003599</v>
      </c>
      <c r="R2" s="284">
        <v>19150.831501000001</v>
      </c>
      <c r="S2" s="294">
        <v>31662.968589003576</v>
      </c>
      <c r="T2" s="284">
        <f t="shared" ref="T2:T20" si="2">Q2/S2</f>
        <v>0.39516626663834087</v>
      </c>
      <c r="V2" s="295"/>
    </row>
    <row r="3" spans="1:22">
      <c r="A3" s="284" t="s">
        <v>166</v>
      </c>
      <c r="B3" s="291">
        <v>1.6</v>
      </c>
      <c r="D3" s="284" t="str">
        <f t="shared" si="0"/>
        <v>Aragón 1,6 %</v>
      </c>
      <c r="E3" s="296"/>
      <c r="J3" s="284" t="s">
        <v>220</v>
      </c>
      <c r="K3" s="293">
        <v>55.595463902926113</v>
      </c>
      <c r="N3" s="284" t="str">
        <f t="shared" si="1"/>
        <v>Aragón 55,6 %</v>
      </c>
      <c r="P3" s="284" t="s">
        <v>166</v>
      </c>
      <c r="Q3" s="294">
        <v>9021.0864516342372</v>
      </c>
      <c r="R3" s="284">
        <v>7205.2129949999999</v>
      </c>
      <c r="S3" s="294">
        <v>16226.299446634237</v>
      </c>
      <c r="T3" s="284">
        <f t="shared" si="2"/>
        <v>0.55595463902926112</v>
      </c>
      <c r="V3" s="295"/>
    </row>
    <row r="4" spans="1:22">
      <c r="A4" s="284" t="s">
        <v>167</v>
      </c>
      <c r="B4" s="291">
        <v>1.1000000000000001</v>
      </c>
      <c r="D4" s="284" t="str">
        <f t="shared" si="0"/>
        <v>Asturias 1,1 %</v>
      </c>
      <c r="E4" s="296"/>
      <c r="J4" s="284" t="s">
        <v>221</v>
      </c>
      <c r="K4" s="293">
        <v>27.901522190897332</v>
      </c>
      <c r="N4" s="284" t="str">
        <f t="shared" si="1"/>
        <v>Asturias 27,9 %</v>
      </c>
      <c r="P4" s="284" t="s">
        <v>167</v>
      </c>
      <c r="Q4" s="294">
        <v>3679.0621871415788</v>
      </c>
      <c r="R4" s="284">
        <v>9506.8212280000007</v>
      </c>
      <c r="S4" s="294">
        <v>13185.883415141579</v>
      </c>
      <c r="T4" s="284">
        <f t="shared" si="2"/>
        <v>0.27901522190897332</v>
      </c>
      <c r="V4" s="295"/>
    </row>
    <row r="5" spans="1:22">
      <c r="A5" s="284" t="s">
        <v>168</v>
      </c>
      <c r="B5" s="291">
        <v>3.8</v>
      </c>
      <c r="D5" s="284" t="str">
        <f t="shared" si="0"/>
        <v>Islas Baleares 3,8 %</v>
      </c>
      <c r="E5" s="296"/>
      <c r="J5" s="284" t="s">
        <v>222</v>
      </c>
      <c r="K5" s="293">
        <v>3.0448471141939422</v>
      </c>
      <c r="N5" s="284" t="str">
        <f t="shared" si="1"/>
        <v>Islas Baleares 3,0 %</v>
      </c>
      <c r="P5" s="284" t="s">
        <v>194</v>
      </c>
      <c r="Q5" s="294">
        <v>130.536777</v>
      </c>
      <c r="R5" s="284">
        <v>4156.6005439999999</v>
      </c>
      <c r="S5" s="294">
        <v>4287.1373210000002</v>
      </c>
      <c r="T5" s="284">
        <f t="shared" si="2"/>
        <v>3.0448471141939423E-2</v>
      </c>
      <c r="V5" s="295"/>
    </row>
    <row r="6" spans="1:22">
      <c r="A6" s="284" t="s">
        <v>169</v>
      </c>
      <c r="B6" s="291">
        <v>3.5</v>
      </c>
      <c r="D6" s="284" t="str">
        <f t="shared" si="0"/>
        <v>Comunidad Valenciana 3,5 %</v>
      </c>
      <c r="E6" s="296"/>
      <c r="J6" s="284" t="s">
        <v>223</v>
      </c>
      <c r="K6" s="293">
        <v>20.903437987903857</v>
      </c>
      <c r="N6" s="284" t="str">
        <f t="shared" si="1"/>
        <v>Comunidad Valenciana 20,9 %</v>
      </c>
      <c r="P6" s="284" t="s">
        <v>224</v>
      </c>
      <c r="Q6" s="294">
        <v>3944.93513812121</v>
      </c>
      <c r="R6" s="284">
        <v>14927.248186000001</v>
      </c>
      <c r="S6" s="294">
        <v>18872.183324121212</v>
      </c>
      <c r="T6" s="284">
        <f t="shared" si="2"/>
        <v>0.20903437987903856</v>
      </c>
      <c r="V6" s="295"/>
    </row>
    <row r="7" spans="1:22">
      <c r="A7" s="284" t="s">
        <v>170</v>
      </c>
      <c r="B7" s="291">
        <v>1</v>
      </c>
      <c r="D7" s="284" t="str">
        <f t="shared" si="0"/>
        <v>Islas Canarias 1,0 %</v>
      </c>
      <c r="E7" s="296"/>
      <c r="J7" s="284" t="s">
        <v>225</v>
      </c>
      <c r="K7" s="293">
        <v>7.9935235036250276</v>
      </c>
      <c r="N7" s="284" t="str">
        <f t="shared" si="1"/>
        <v>Islas Canarias 8,0 %</v>
      </c>
      <c r="P7" s="284" t="s">
        <v>192</v>
      </c>
      <c r="Q7" s="294">
        <v>685.86180699999989</v>
      </c>
      <c r="R7" s="284">
        <v>7894.357</v>
      </c>
      <c r="S7" s="294">
        <v>8580.2188069999993</v>
      </c>
      <c r="T7" s="284">
        <f t="shared" si="2"/>
        <v>7.9935235036250274E-2</v>
      </c>
      <c r="V7" s="295"/>
    </row>
    <row r="8" spans="1:22">
      <c r="A8" s="284" t="s">
        <v>171</v>
      </c>
      <c r="B8" s="291">
        <v>-2.6</v>
      </c>
      <c r="D8" s="284" t="str">
        <f t="shared" si="0"/>
        <v>Cantabria -2,6 %</v>
      </c>
      <c r="E8" s="296"/>
      <c r="J8" s="284" t="s">
        <v>226</v>
      </c>
      <c r="K8" s="293">
        <v>35.185894872664157</v>
      </c>
      <c r="N8" s="284" t="str">
        <f t="shared" si="1"/>
        <v>Cantabria 35,2 %</v>
      </c>
      <c r="P8" s="284" t="s">
        <v>171</v>
      </c>
      <c r="Q8" s="294">
        <v>451.62973256401153</v>
      </c>
      <c r="R8" s="284">
        <v>831.92361800000003</v>
      </c>
      <c r="S8" s="294">
        <v>1283.5533505640115</v>
      </c>
      <c r="T8" s="284">
        <f t="shared" si="2"/>
        <v>0.35185894872664158</v>
      </c>
      <c r="V8" s="295"/>
    </row>
    <row r="9" spans="1:22">
      <c r="A9" s="284" t="s">
        <v>227</v>
      </c>
      <c r="B9" s="291">
        <v>-0.7</v>
      </c>
      <c r="D9" s="284" t="str">
        <f t="shared" si="0"/>
        <v>Castilla La-Mancha -0,7 %</v>
      </c>
      <c r="E9" s="296"/>
      <c r="J9" s="284" t="s">
        <v>228</v>
      </c>
      <c r="K9" s="293">
        <v>53.36055676353719</v>
      </c>
      <c r="N9" s="284" t="str">
        <f t="shared" si="1"/>
        <v>Castilla La-Mancha 53,4 %</v>
      </c>
      <c r="P9" s="284" t="s">
        <v>229</v>
      </c>
      <c r="Q9" s="294">
        <v>11984.554688584501</v>
      </c>
      <c r="R9" s="284">
        <v>10475.021102000001</v>
      </c>
      <c r="S9" s="294">
        <v>22459.575790584502</v>
      </c>
      <c r="T9" s="284">
        <f t="shared" si="2"/>
        <v>0.53360556763537192</v>
      </c>
      <c r="V9" s="295"/>
    </row>
    <row r="10" spans="1:22">
      <c r="A10" s="284" t="s">
        <v>230</v>
      </c>
      <c r="B10" s="291">
        <v>1.4</v>
      </c>
      <c r="D10" s="284" t="str">
        <f t="shared" si="0"/>
        <v>Castilla León 1,4 %</v>
      </c>
      <c r="E10" s="296"/>
      <c r="J10" s="284" t="s">
        <v>231</v>
      </c>
      <c r="K10" s="293">
        <v>70.767073149431496</v>
      </c>
      <c r="N10" s="284" t="str">
        <f t="shared" si="1"/>
        <v>Castilla León 70,8 %</v>
      </c>
      <c r="P10" s="284" t="s">
        <v>200</v>
      </c>
      <c r="Q10" s="294">
        <v>23454.558463677244</v>
      </c>
      <c r="R10" s="284">
        <v>9688.7628860000004</v>
      </c>
      <c r="S10" s="294">
        <v>33143.321349677244</v>
      </c>
      <c r="T10" s="284">
        <f t="shared" si="2"/>
        <v>0.70767073149431503</v>
      </c>
      <c r="V10" s="295"/>
    </row>
    <row r="11" spans="1:22">
      <c r="A11" s="284" t="s">
        <v>172</v>
      </c>
      <c r="B11" s="291">
        <v>2.1</v>
      </c>
      <c r="D11" s="284" t="str">
        <f t="shared" si="0"/>
        <v>Cataluña 2,1 %</v>
      </c>
      <c r="E11" s="296"/>
      <c r="J11" s="284" t="s">
        <v>232</v>
      </c>
      <c r="K11" s="293">
        <v>21.178329867737578</v>
      </c>
      <c r="N11" s="284" t="str">
        <f t="shared" si="1"/>
        <v>Cataluña 21,2 %</v>
      </c>
      <c r="P11" s="284" t="s">
        <v>172</v>
      </c>
      <c r="Q11" s="294">
        <v>8762.9182819962207</v>
      </c>
      <c r="R11" s="284">
        <v>32613.896305000002</v>
      </c>
      <c r="S11" s="294">
        <v>41376.814586996225</v>
      </c>
      <c r="T11" s="284">
        <f t="shared" si="2"/>
        <v>0.21178329867737578</v>
      </c>
      <c r="V11" s="295"/>
    </row>
    <row r="12" spans="1:22">
      <c r="A12" s="284" t="s">
        <v>173</v>
      </c>
      <c r="B12" s="291">
        <v>-3.2</v>
      </c>
      <c r="D12" s="284" t="str">
        <f t="shared" si="0"/>
        <v>Ceuta -3,2 %</v>
      </c>
      <c r="E12" s="296"/>
      <c r="J12" s="284" t="s">
        <v>233</v>
      </c>
      <c r="K12" s="293">
        <v>0</v>
      </c>
      <c r="N12" s="284" t="str">
        <f t="shared" si="1"/>
        <v>Ceuta 0,0 %</v>
      </c>
      <c r="P12" s="284" t="s">
        <v>173</v>
      </c>
      <c r="Q12" s="294">
        <v>0</v>
      </c>
      <c r="R12" s="284">
        <v>212.25299999999999</v>
      </c>
      <c r="S12" s="294">
        <v>212.25299999999999</v>
      </c>
      <c r="T12" s="284">
        <f t="shared" si="2"/>
        <v>0</v>
      </c>
      <c r="V12" s="295"/>
    </row>
    <row r="13" spans="1:22">
      <c r="A13" s="284" t="s">
        <v>174</v>
      </c>
      <c r="B13" s="291">
        <v>3.7</v>
      </c>
      <c r="D13" s="284" t="str">
        <f t="shared" si="0"/>
        <v>Extremadura 3,7 %</v>
      </c>
      <c r="E13" s="296"/>
      <c r="J13" s="284" t="s">
        <v>234</v>
      </c>
      <c r="K13" s="293">
        <v>29.140127838603242</v>
      </c>
      <c r="N13" s="284" t="str">
        <f t="shared" si="1"/>
        <v>Extremadura 29,1 %</v>
      </c>
      <c r="P13" s="284" t="s">
        <v>174</v>
      </c>
      <c r="Q13" s="294">
        <v>6257.3036586996022</v>
      </c>
      <c r="R13" s="284">
        <v>15215.847362999999</v>
      </c>
      <c r="S13" s="294">
        <v>21473.151021699603</v>
      </c>
      <c r="T13" s="284">
        <f t="shared" si="2"/>
        <v>0.29140127838603241</v>
      </c>
      <c r="V13" s="295"/>
    </row>
    <row r="14" spans="1:22">
      <c r="A14" s="284" t="s">
        <v>175</v>
      </c>
      <c r="B14" s="291">
        <v>-0.7</v>
      </c>
      <c r="D14" s="284" t="str">
        <f t="shared" si="0"/>
        <v>Galicia -0,7 %</v>
      </c>
      <c r="E14" s="296"/>
      <c r="J14" s="284" t="s">
        <v>235</v>
      </c>
      <c r="K14" s="293">
        <v>60.710836066744719</v>
      </c>
      <c r="N14" s="284" t="str">
        <f t="shared" si="1"/>
        <v>Galicia 60,7 %</v>
      </c>
      <c r="P14" s="284" t="s">
        <v>175</v>
      </c>
      <c r="Q14" s="294">
        <v>18884.982135007725</v>
      </c>
      <c r="R14" s="284">
        <v>12221.461719999999</v>
      </c>
      <c r="S14" s="294">
        <v>31106.443855007725</v>
      </c>
      <c r="T14" s="284">
        <f t="shared" si="2"/>
        <v>0.60710836066744722</v>
      </c>
      <c r="V14" s="295"/>
    </row>
    <row r="15" spans="1:22">
      <c r="A15" s="284" t="s">
        <v>176</v>
      </c>
      <c r="B15" s="291">
        <v>1.4</v>
      </c>
      <c r="D15" s="284" t="str">
        <f t="shared" si="0"/>
        <v>La Rioja 1,4 %</v>
      </c>
      <c r="E15" s="296"/>
      <c r="J15" s="284" t="s">
        <v>236</v>
      </c>
      <c r="K15" s="293">
        <v>85.002784931293903</v>
      </c>
      <c r="N15" s="284" t="str">
        <f t="shared" si="1"/>
        <v>La Rioja 85,0 %</v>
      </c>
      <c r="P15" s="284" t="s">
        <v>176</v>
      </c>
      <c r="Q15" s="294">
        <v>1243.5469223941684</v>
      </c>
      <c r="R15" s="284">
        <v>219.40152499999999</v>
      </c>
      <c r="S15" s="294">
        <v>1462.9484473941684</v>
      </c>
      <c r="T15" s="284">
        <f t="shared" si="2"/>
        <v>0.85002784931293907</v>
      </c>
      <c r="V15" s="295"/>
    </row>
    <row r="16" spans="1:22">
      <c r="A16" s="284" t="s">
        <v>177</v>
      </c>
      <c r="B16" s="291">
        <v>1.4</v>
      </c>
      <c r="D16" s="284" t="str">
        <f t="shared" si="0"/>
        <v>Madrid 1,4 %</v>
      </c>
      <c r="E16" s="296"/>
      <c r="J16" s="284" t="s">
        <v>237</v>
      </c>
      <c r="K16" s="293">
        <v>43.538268196838295</v>
      </c>
      <c r="N16" s="284" t="str">
        <f t="shared" si="1"/>
        <v>Madrid 43,5 %</v>
      </c>
      <c r="P16" s="284" t="s">
        <v>177</v>
      </c>
      <c r="Q16" s="294">
        <v>567.88840100601954</v>
      </c>
      <c r="R16" s="284">
        <v>736.45470799999998</v>
      </c>
      <c r="S16" s="294">
        <v>1304.3431090060194</v>
      </c>
      <c r="T16" s="284">
        <f t="shared" si="2"/>
        <v>0.43538268196838292</v>
      </c>
      <c r="V16" s="295"/>
    </row>
    <row r="17" spans="1:24">
      <c r="A17" s="284" t="s">
        <v>178</v>
      </c>
      <c r="B17" s="291">
        <v>1.7</v>
      </c>
      <c r="D17" s="284" t="str">
        <f t="shared" si="0"/>
        <v>Melilla 1,7 %</v>
      </c>
      <c r="E17" s="296"/>
      <c r="J17" s="284" t="s">
        <v>238</v>
      </c>
      <c r="K17" s="293">
        <v>3.9946508569224881E-2</v>
      </c>
      <c r="N17" s="284" t="str">
        <f t="shared" si="1"/>
        <v>Melilla 0,0 %</v>
      </c>
      <c r="P17" s="284" t="s">
        <v>178</v>
      </c>
      <c r="Q17" s="294">
        <v>8.3833000000000005E-2</v>
      </c>
      <c r="R17" s="284">
        <v>209.779314</v>
      </c>
      <c r="S17" s="294">
        <v>209.863147</v>
      </c>
      <c r="T17" s="284">
        <f t="shared" si="2"/>
        <v>3.9946508569224881E-4</v>
      </c>
      <c r="V17" s="295"/>
    </row>
    <row r="18" spans="1:24">
      <c r="A18" s="284" t="s">
        <v>179</v>
      </c>
      <c r="B18" s="291">
        <v>5.2</v>
      </c>
      <c r="D18" s="284" t="str">
        <f t="shared" si="0"/>
        <v>Murcia 5,2 %</v>
      </c>
      <c r="E18" s="296"/>
      <c r="J18" s="284" t="s">
        <v>239</v>
      </c>
      <c r="K18" s="293">
        <v>28.57307908312437</v>
      </c>
      <c r="N18" s="284" t="str">
        <f t="shared" si="1"/>
        <v>Murcia 28,6 %</v>
      </c>
      <c r="P18" s="284" t="s">
        <v>179</v>
      </c>
      <c r="Q18" s="294">
        <v>1532.3341052741418</v>
      </c>
      <c r="R18" s="284">
        <v>3830.5254619999996</v>
      </c>
      <c r="S18" s="294">
        <v>5362.8595672741412</v>
      </c>
      <c r="T18" s="284">
        <f t="shared" si="2"/>
        <v>0.2857307908312437</v>
      </c>
      <c r="V18" s="295"/>
    </row>
    <row r="19" spans="1:24">
      <c r="A19" s="284" t="s">
        <v>180</v>
      </c>
      <c r="B19" s="291">
        <v>1.2</v>
      </c>
      <c r="D19" s="284" t="str">
        <f t="shared" si="0"/>
        <v>Navarra 1,2 %</v>
      </c>
      <c r="E19" s="296"/>
      <c r="J19" s="284" t="s">
        <v>240</v>
      </c>
      <c r="K19" s="293">
        <v>77.370951108810061</v>
      </c>
      <c r="N19" s="284" t="str">
        <f t="shared" si="1"/>
        <v>Navarra 77,4 %</v>
      </c>
      <c r="P19" s="284" t="s">
        <v>180</v>
      </c>
      <c r="Q19" s="294">
        <v>3691.8332881775964</v>
      </c>
      <c r="R19" s="284">
        <v>1079.767985</v>
      </c>
      <c r="S19" s="294">
        <v>4771.6012731775963</v>
      </c>
      <c r="T19" s="284">
        <f t="shared" si="2"/>
        <v>0.7737095110881006</v>
      </c>
      <c r="V19" s="295"/>
    </row>
    <row r="20" spans="1:24">
      <c r="A20" s="284" t="s">
        <v>181</v>
      </c>
      <c r="B20" s="291">
        <v>0.6</v>
      </c>
      <c r="D20" s="284" t="str">
        <f t="shared" si="0"/>
        <v>País Vasco 0,6 %</v>
      </c>
      <c r="E20" s="296"/>
      <c r="J20" s="284" t="s">
        <v>241</v>
      </c>
      <c r="K20" s="293">
        <v>15.28845316006881</v>
      </c>
      <c r="N20" s="284" t="str">
        <f t="shared" si="1"/>
        <v>País Vasco 15,3 %</v>
      </c>
      <c r="P20" s="284" t="s">
        <v>181</v>
      </c>
      <c r="Q20" s="294">
        <v>944.42903662817207</v>
      </c>
      <c r="R20" s="284">
        <v>5232.9718210000001</v>
      </c>
      <c r="S20" s="294">
        <v>6177.4008576281722</v>
      </c>
      <c r="T20" s="284">
        <f t="shared" si="2"/>
        <v>0.1528845316006881</v>
      </c>
      <c r="V20" s="295"/>
    </row>
    <row r="21" spans="1:24">
      <c r="B21" s="297"/>
      <c r="P21" s="294">
        <v>0</v>
      </c>
      <c r="Q21" s="284">
        <v>0</v>
      </c>
      <c r="R21" s="294">
        <v>263158.82025891001</v>
      </c>
      <c r="T21" s="291"/>
      <c r="U21" s="291"/>
      <c r="V21" s="291"/>
      <c r="W21" s="291"/>
    </row>
    <row r="22" spans="1:24">
      <c r="N22" s="291"/>
      <c r="O22" s="291"/>
      <c r="P22" s="291"/>
      <c r="Q22" s="291"/>
      <c r="R22" s="291"/>
      <c r="S22" s="291"/>
      <c r="T22" s="291"/>
      <c r="U22" s="291"/>
      <c r="V22" s="291"/>
      <c r="W22" s="291"/>
    </row>
    <row r="23" spans="1:24">
      <c r="B23" s="297"/>
      <c r="N23" s="291"/>
      <c r="O23" s="291"/>
      <c r="P23" s="291"/>
      <c r="Q23" s="291"/>
      <c r="R23" s="291"/>
      <c r="S23" s="291"/>
      <c r="T23" s="291"/>
      <c r="U23" s="291"/>
      <c r="V23" s="291"/>
      <c r="W23" s="291"/>
    </row>
    <row r="24" spans="1:24">
      <c r="A24" s="294">
        <v>-3</v>
      </c>
      <c r="B24" s="285"/>
      <c r="C24" s="284" t="str">
        <f xml:space="preserve"> "&lt;  " &amp; ROUND(A24,0) &amp; " %"</f>
        <v>&lt;  -3 %</v>
      </c>
      <c r="E24" s="298"/>
      <c r="K24" s="294">
        <v>20</v>
      </c>
      <c r="L24" s="285"/>
      <c r="M24" s="284" t="str">
        <f xml:space="preserve"> "&lt;  " &amp; ROUND(K24,0) &amp; " %"</f>
        <v>&lt;  20 %</v>
      </c>
      <c r="N24" s="291"/>
      <c r="O24" s="291">
        <f>PERCENTILE(K2:K20,0.25)</f>
        <v>18.095945573986334</v>
      </c>
      <c r="P24" s="291"/>
      <c r="Q24" s="291"/>
      <c r="R24" s="291"/>
      <c r="S24" s="291"/>
      <c r="T24" s="291"/>
      <c r="U24" s="291"/>
      <c r="V24" s="291"/>
      <c r="W24" s="291"/>
      <c r="X24" s="299"/>
    </row>
    <row r="25" spans="1:24">
      <c r="A25" s="294">
        <v>0</v>
      </c>
      <c r="B25" s="286"/>
      <c r="C25" s="284" t="str">
        <f>"de " &amp; TEXT(A24,"0,0")&amp; " a " &amp; TEXT(A25,"0,0") &amp; " %"</f>
        <v>de -3,0 a 0,0 %</v>
      </c>
      <c r="E25" s="298"/>
      <c r="K25" s="294">
        <v>30</v>
      </c>
      <c r="L25" s="286"/>
      <c r="M25" s="284" t="str">
        <f>TEXT(K24,"0")&amp;" a "&amp;TEXT(K25,"0")&amp;" %"</f>
        <v>20 a 30 %</v>
      </c>
      <c r="N25" s="291"/>
      <c r="O25" s="291">
        <f>PERCENTILE(K3:K21,0.5)</f>
        <v>28.856603460863806</v>
      </c>
      <c r="P25" s="291"/>
      <c r="Q25" s="291"/>
      <c r="R25" s="291"/>
      <c r="S25" s="291"/>
      <c r="T25" s="291"/>
      <c r="U25" s="291"/>
      <c r="V25" s="291"/>
      <c r="W25" s="291"/>
      <c r="X25" s="299"/>
    </row>
    <row r="26" spans="1:24">
      <c r="A26" s="294">
        <v>2</v>
      </c>
      <c r="B26" s="287"/>
      <c r="C26" s="284" t="str">
        <f>"de " &amp; TEXT(A25,"0,0")&amp; " a " &amp; TEXT(A26,"0,0") &amp; " %"</f>
        <v>de 0,0 a 2,0 %</v>
      </c>
      <c r="E26" s="298"/>
      <c r="K26" s="294">
        <v>60</v>
      </c>
      <c r="L26" s="287"/>
      <c r="M26" s="284" t="str">
        <f>TEXT(K25,"0")&amp;" a "&amp;TEXT(K26,"0")&amp;" %"</f>
        <v>30 a 60 %</v>
      </c>
      <c r="N26" s="291"/>
      <c r="O26" s="291">
        <f>PERCENTILE(K4:K22,0.75)</f>
        <v>53.36055676353719</v>
      </c>
      <c r="P26" s="291"/>
      <c r="Q26" s="291"/>
      <c r="R26" s="291"/>
      <c r="S26" s="291"/>
      <c r="T26" s="291"/>
      <c r="U26" s="291"/>
      <c r="V26" s="291"/>
      <c r="W26" s="291"/>
      <c r="X26" s="299"/>
    </row>
    <row r="27" spans="1:24">
      <c r="A27" s="294"/>
      <c r="B27" s="288"/>
      <c r="C27" s="284" t="str">
        <f>" &gt; " &amp; TEXT(A26,"0,0") &amp; " %"</f>
        <v xml:space="preserve"> &gt; 2,0 %</v>
      </c>
      <c r="E27" s="298"/>
      <c r="K27" s="294"/>
      <c r="L27" s="288"/>
      <c r="M27" s="284" t="str">
        <f>" &gt; " &amp; TEXT(K26,"0") &amp; " %"</f>
        <v xml:space="preserve"> &gt; 60 %</v>
      </c>
      <c r="N27" s="291"/>
      <c r="O27" s="291"/>
      <c r="P27" s="291"/>
      <c r="Q27" s="291"/>
      <c r="R27" s="291"/>
      <c r="S27" s="291"/>
      <c r="T27" s="291"/>
      <c r="U27" s="291"/>
      <c r="V27" s="291"/>
      <c r="W27" s="291"/>
    </row>
    <row r="28" spans="1:24">
      <c r="E28" s="298"/>
      <c r="N28" s="291"/>
      <c r="O28" s="291"/>
      <c r="P28" s="291"/>
      <c r="Q28" s="291"/>
      <c r="R28" s="291"/>
      <c r="S28" s="291"/>
      <c r="T28" s="291"/>
      <c r="U28" s="291"/>
      <c r="V28" s="291"/>
      <c r="W28" s="291"/>
    </row>
    <row r="29" spans="1:24">
      <c r="A29" s="289"/>
      <c r="B29" s="289"/>
      <c r="N29" s="291"/>
      <c r="O29" s="291"/>
      <c r="P29" s="291"/>
      <c r="Q29" s="291"/>
      <c r="R29" s="291"/>
      <c r="S29" s="291"/>
      <c r="T29" s="291"/>
      <c r="U29" s="291"/>
      <c r="V29" s="291"/>
      <c r="W29" s="291"/>
    </row>
    <row r="30" spans="1:24">
      <c r="A30" s="284" t="s">
        <v>242</v>
      </c>
      <c r="B30" s="291">
        <f>MAX(B2:B20)</f>
        <v>5.2</v>
      </c>
      <c r="G30" s="290"/>
      <c r="H30" s="290"/>
      <c r="N30" s="291"/>
      <c r="O30" s="291"/>
      <c r="P30" s="291"/>
      <c r="Q30" s="291"/>
      <c r="R30" s="291"/>
      <c r="S30" s="291"/>
      <c r="T30" s="291"/>
      <c r="U30" s="291"/>
      <c r="V30" s="291"/>
      <c r="W30" s="291"/>
    </row>
    <row r="31" spans="1:24">
      <c r="A31" s="284" t="s">
        <v>243</v>
      </c>
      <c r="B31" s="300">
        <f>MIN(B2:B20)</f>
        <v>-3.2</v>
      </c>
      <c r="C31" s="301"/>
      <c r="G31" s="302"/>
      <c r="H31" s="302"/>
    </row>
    <row r="32" spans="1:24">
      <c r="B32" s="284">
        <f>(B30-B31)/4</f>
        <v>2.1</v>
      </c>
      <c r="C32" s="300"/>
      <c r="G32" s="302"/>
      <c r="H32" s="302"/>
      <c r="J32" s="303"/>
      <c r="L32" s="304"/>
    </row>
    <row r="33" spans="2:17">
      <c r="C33" s="300"/>
      <c r="G33" s="302"/>
      <c r="H33" s="302"/>
      <c r="J33" s="303"/>
      <c r="L33" s="304"/>
    </row>
    <row r="34" spans="2:17">
      <c r="B34" s="294">
        <f>+B30-B32</f>
        <v>3.1</v>
      </c>
      <c r="C34" s="300">
        <f>+B34-B32</f>
        <v>1</v>
      </c>
      <c r="D34" s="294">
        <f>+C34-B32</f>
        <v>-1.1000000000000001</v>
      </c>
      <c r="G34" s="302"/>
      <c r="H34" s="302"/>
      <c r="J34" s="303"/>
      <c r="L34" s="304"/>
    </row>
    <row r="35" spans="2:17">
      <c r="C35" s="300"/>
      <c r="G35" s="302"/>
      <c r="H35" s="302"/>
      <c r="J35" s="303"/>
      <c r="L35" s="304"/>
    </row>
    <row r="36" spans="2:17">
      <c r="C36" s="300"/>
      <c r="G36" s="302"/>
      <c r="H36" s="302"/>
      <c r="J36" s="303"/>
      <c r="L36" s="304"/>
    </row>
    <row r="37" spans="2:17">
      <c r="C37" s="300"/>
      <c r="G37" s="302"/>
      <c r="H37" s="302"/>
      <c r="J37" s="303"/>
      <c r="L37" s="304"/>
    </row>
    <row r="38" spans="2:17">
      <c r="C38" s="300"/>
      <c r="G38" s="302"/>
      <c r="H38" s="302"/>
      <c r="J38" s="303"/>
      <c r="L38" s="304"/>
    </row>
    <row r="39" spans="2:17">
      <c r="C39" s="300"/>
      <c r="G39" s="302"/>
      <c r="H39" s="302"/>
      <c r="J39" s="303"/>
      <c r="L39" s="304"/>
    </row>
    <row r="40" spans="2:17">
      <c r="C40" s="300"/>
      <c r="G40" s="302"/>
      <c r="H40" s="302"/>
      <c r="J40" s="303"/>
      <c r="L40" s="304"/>
    </row>
    <row r="41" spans="2:17">
      <c r="C41" s="300"/>
      <c r="G41" s="302"/>
      <c r="H41" s="302"/>
      <c r="J41" s="303"/>
      <c r="L41" s="304"/>
      <c r="Q41" s="303"/>
    </row>
    <row r="42" spans="2:17">
      <c r="C42" s="300"/>
      <c r="G42" s="302"/>
      <c r="H42" s="302"/>
      <c r="J42" s="303"/>
      <c r="L42" s="304"/>
    </row>
    <row r="43" spans="2:17">
      <c r="C43" s="300"/>
      <c r="G43" s="302"/>
      <c r="H43" s="302"/>
      <c r="J43" s="303"/>
      <c r="K43" s="305"/>
      <c r="L43" s="304"/>
    </row>
    <row r="44" spans="2:17">
      <c r="C44" s="300"/>
      <c r="G44" s="302"/>
      <c r="H44" s="302"/>
      <c r="J44" s="303"/>
      <c r="K44" s="305"/>
      <c r="L44" s="304"/>
    </row>
    <row r="45" spans="2:17">
      <c r="C45" s="300"/>
      <c r="G45" s="302"/>
      <c r="H45" s="302"/>
      <c r="J45" s="303"/>
      <c r="K45" s="305"/>
      <c r="L45" s="304"/>
    </row>
    <row r="46" spans="2:17">
      <c r="C46" s="300"/>
      <c r="G46" s="302"/>
      <c r="H46" s="302"/>
      <c r="J46" s="303"/>
      <c r="K46" s="305"/>
      <c r="L46" s="304"/>
    </row>
    <row r="47" spans="2:17">
      <c r="C47" s="300"/>
      <c r="G47" s="302"/>
      <c r="H47" s="302"/>
      <c r="J47" s="303"/>
      <c r="K47" s="301"/>
      <c r="L47" s="301"/>
    </row>
    <row r="48" spans="2:17">
      <c r="C48" s="300"/>
      <c r="H48" s="302"/>
      <c r="J48" s="303"/>
      <c r="K48" s="301"/>
      <c r="L48" s="301"/>
    </row>
    <row r="49" spans="1:12">
      <c r="A49" s="305"/>
      <c r="C49" s="300"/>
      <c r="H49" s="302"/>
      <c r="J49" s="303"/>
      <c r="K49" s="305"/>
      <c r="L49" s="304"/>
    </row>
    <row r="50" spans="1:12">
      <c r="A50" s="305"/>
      <c r="C50" s="300"/>
      <c r="H50" s="302"/>
      <c r="J50" s="303"/>
      <c r="K50" s="305"/>
      <c r="L50" s="304"/>
    </row>
    <row r="51" spans="1:12">
      <c r="A51" s="305"/>
      <c r="B51" s="304"/>
      <c r="C51" s="304"/>
      <c r="J51" s="303"/>
      <c r="K51" s="305"/>
      <c r="L51" s="304"/>
    </row>
    <row r="52" spans="1:12">
      <c r="A52" s="301"/>
      <c r="B52" s="306"/>
      <c r="C52" s="301"/>
      <c r="J52" s="303"/>
      <c r="K52" s="303"/>
      <c r="L52" s="303"/>
    </row>
    <row r="53" spans="1:12">
      <c r="A53" s="301"/>
      <c r="B53" s="306"/>
      <c r="C53" s="301"/>
      <c r="J53" s="303"/>
    </row>
    <row r="54" spans="1:12">
      <c r="B54" s="297"/>
    </row>
    <row r="55" spans="1:12">
      <c r="B55" s="29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C1:L19"/>
  <sheetViews>
    <sheetView showGridLines="0" showRowColHeaders="0" topLeftCell="A2" workbookViewId="0">
      <selection activeCell="E7" sqref="E7:I18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6.42578125" customWidth="1"/>
  </cols>
  <sheetData>
    <row r="1" spans="3:12" ht="0.6" customHeight="1"/>
    <row r="2" spans="3:12" ht="21" customHeight="1">
      <c r="L2" s="46" t="s">
        <v>30</v>
      </c>
    </row>
    <row r="3" spans="3:12" ht="15" customHeight="1">
      <c r="L3" s="75" t="s">
        <v>335</v>
      </c>
    </row>
    <row r="4" spans="3:12" ht="20.100000000000001" customHeight="1">
      <c r="C4" s="4" t="str">
        <f>Indice!C4</f>
        <v>Demanda de energía eléctrica</v>
      </c>
    </row>
    <row r="5" spans="3:12" ht="12.6" customHeight="1"/>
    <row r="7" spans="3:12">
      <c r="C7" s="400" t="s">
        <v>276</v>
      </c>
      <c r="E7" s="93"/>
      <c r="F7" s="91" t="s">
        <v>199</v>
      </c>
      <c r="G7" s="92"/>
      <c r="H7" s="92"/>
      <c r="I7" s="329" t="s">
        <v>161</v>
      </c>
    </row>
    <row r="8" spans="3:12">
      <c r="C8" s="400"/>
      <c r="E8" s="94"/>
      <c r="F8" s="95" t="s">
        <v>29</v>
      </c>
      <c r="G8" s="95" t="s">
        <v>24</v>
      </c>
      <c r="H8" s="95" t="s">
        <v>25</v>
      </c>
      <c r="I8" s="96" t="s">
        <v>122</v>
      </c>
    </row>
    <row r="9" spans="3:12">
      <c r="C9" s="400"/>
      <c r="E9" s="97">
        <v>2011</v>
      </c>
      <c r="F9" s="98">
        <f>+'Data 1'!D60</f>
        <v>-2.0473336951949861</v>
      </c>
      <c r="G9" s="98">
        <f>+'Data 1'!E60</f>
        <v>1.3521699999999999</v>
      </c>
      <c r="H9" s="98">
        <f>+'Data 1'!F60</f>
        <v>-0.89009999999999989</v>
      </c>
      <c r="I9" s="98">
        <f>+'Data 1'!G60</f>
        <v>-2.5090699999999999</v>
      </c>
      <c r="K9" s="84"/>
    </row>
    <row r="10" spans="3:12">
      <c r="E10" s="97">
        <v>2012</v>
      </c>
      <c r="F10" s="98">
        <f>+'Data 1'!D61</f>
        <v>-1.2867421870956353</v>
      </c>
      <c r="G10" s="98">
        <f>+'Data 1'!E61</f>
        <v>-0.27548999999999996</v>
      </c>
      <c r="H10" s="98">
        <f>+'Data 1'!F61</f>
        <v>0.69330999999999998</v>
      </c>
      <c r="I10" s="98">
        <f>+'Data 1'!G61</f>
        <v>-1.70482</v>
      </c>
      <c r="K10" s="84"/>
    </row>
    <row r="11" spans="3:12">
      <c r="E11" s="97">
        <v>2013</v>
      </c>
      <c r="F11" s="98">
        <f>+'Data 1'!D62</f>
        <v>-2.3040840655227046</v>
      </c>
      <c r="G11" s="98">
        <f>+'Data 1'!E62</f>
        <v>0.39750999999999997</v>
      </c>
      <c r="H11" s="98">
        <f>+'Data 1'!F62</f>
        <v>-0.27198</v>
      </c>
      <c r="I11" s="98">
        <f>+'Data 1'!G62</f>
        <v>-2.4295299999999997</v>
      </c>
      <c r="K11" s="84"/>
    </row>
    <row r="12" spans="3:12">
      <c r="E12" s="97">
        <v>2014</v>
      </c>
      <c r="F12" s="98">
        <f>+'Data 1'!D63</f>
        <v>-1.1165703303855579</v>
      </c>
      <c r="G12" s="98">
        <f>+'Data 1'!E63</f>
        <v>-3.4999999999999996E-3</v>
      </c>
      <c r="H12" s="98">
        <f>+'Data 1'!F63</f>
        <v>-0.9887999999999999</v>
      </c>
      <c r="I12" s="98">
        <f>+'Data 1'!G63</f>
        <v>-0.12470000000000001</v>
      </c>
      <c r="K12" s="84"/>
    </row>
    <row r="13" spans="3:12">
      <c r="E13" s="97">
        <v>2015</v>
      </c>
      <c r="F13" s="98">
        <f>+'Data 1'!D64</f>
        <v>1.9720720160641081</v>
      </c>
      <c r="G13" s="98">
        <f>+'Data 1'!E64</f>
        <v>-6.0919999999999995E-2</v>
      </c>
      <c r="H13" s="98">
        <f>+'Data 1'!F64</f>
        <v>0.35929</v>
      </c>
      <c r="I13" s="98">
        <f>+'Data 1'!G64</f>
        <v>1.67363</v>
      </c>
      <c r="K13" s="84"/>
    </row>
    <row r="14" spans="3:12">
      <c r="E14" s="97">
        <v>2016</v>
      </c>
      <c r="F14" s="98">
        <f>+'Data 1'!D65</f>
        <v>0.68954404924408408</v>
      </c>
      <c r="G14" s="98">
        <f>+'Data 1'!E65</f>
        <v>0.29422999999999999</v>
      </c>
      <c r="H14" s="98">
        <f>+'Data 1'!F65</f>
        <v>9.2549999999999993E-2</v>
      </c>
      <c r="I14" s="98">
        <f>+'Data 1'!G65</f>
        <v>0.30321999999999999</v>
      </c>
      <c r="K14" s="84"/>
    </row>
    <row r="15" spans="3:12">
      <c r="E15" s="97">
        <v>2017</v>
      </c>
      <c r="F15" s="98">
        <f>+'Data 1'!D66</f>
        <v>1.1320558128335101</v>
      </c>
      <c r="G15" s="98">
        <f>+'Data 1'!E66</f>
        <v>-7.357000000000001E-2</v>
      </c>
      <c r="H15" s="98">
        <f>+'Data 1'!F66</f>
        <v>-0.16653999999999999</v>
      </c>
      <c r="I15" s="98">
        <f>+'Data 1'!G66</f>
        <v>1.3721099999999999</v>
      </c>
      <c r="K15" s="84"/>
    </row>
    <row r="16" spans="3:12">
      <c r="E16" s="97">
        <v>2018</v>
      </c>
      <c r="F16" s="98">
        <f>+'Data 1'!D67</f>
        <v>0.41979702628023308</v>
      </c>
      <c r="G16" s="98">
        <f>+'Data 1'!E67</f>
        <v>-0.26600000000000001</v>
      </c>
      <c r="H16" s="98">
        <f>+'Data 1'!F67</f>
        <v>0.16600000000000001</v>
      </c>
      <c r="I16" s="98">
        <f>+'Data 1'!G67</f>
        <v>0.52</v>
      </c>
      <c r="K16" s="84"/>
    </row>
    <row r="17" spans="5:11">
      <c r="E17" s="97">
        <v>2019</v>
      </c>
      <c r="F17" s="98">
        <f>+'Data 1'!D68</f>
        <v>-1.699643761097458</v>
      </c>
      <c r="G17" s="98">
        <f>+'Data 1'!E68</f>
        <v>0.74299999999999999</v>
      </c>
      <c r="H17" s="98">
        <f>+'Data 1'!F68</f>
        <v>0.22899999999999998</v>
      </c>
      <c r="I17" s="98">
        <f>+'Data 1'!G68</f>
        <v>-2.6720000000000002</v>
      </c>
      <c r="K17" s="84"/>
    </row>
    <row r="18" spans="5:11">
      <c r="E18" s="125">
        <v>2020</v>
      </c>
      <c r="F18" s="266">
        <f>+'Data 1'!D69</f>
        <v>-5.0390020005464216</v>
      </c>
      <c r="G18" s="266">
        <f>+'Data 1'!E69</f>
        <v>-0.11</v>
      </c>
      <c r="H18" s="266">
        <f>+'Data 1'!F69</f>
        <v>0.08</v>
      </c>
      <c r="I18" s="266">
        <f>+'Data 1'!G69</f>
        <v>-5.0090000000000003</v>
      </c>
      <c r="K18" s="84"/>
    </row>
    <row r="19" spans="5:11">
      <c r="E19" s="262"/>
      <c r="F19" s="265"/>
      <c r="G19" s="265"/>
      <c r="H19" s="265"/>
      <c r="I19" s="265"/>
    </row>
  </sheetData>
  <mergeCells count="1">
    <mergeCell ref="C7:C9"/>
  </mergeCells>
  <hyperlinks>
    <hyperlink ref="C4" location="Indice!A1" display="Indice!A1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E21"/>
  <sheetViews>
    <sheetView showGridLines="0" showRowColHeaders="0" topLeftCell="A2" workbookViewId="0">
      <selection activeCell="E7" sqref="E7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5" t="s">
        <v>335</v>
      </c>
    </row>
    <row r="4" spans="3:5" ht="20.100000000000001" customHeight="1">
      <c r="C4" s="4" t="str">
        <f>Indice!C4</f>
        <v>Demanda de energía eléctrica</v>
      </c>
    </row>
    <row r="5" spans="3:5" ht="12.6" customHeight="1"/>
    <row r="7" spans="3:5">
      <c r="C7" s="400" t="s">
        <v>336</v>
      </c>
      <c r="E7" s="89"/>
    </row>
    <row r="8" spans="3:5">
      <c r="C8" s="400"/>
      <c r="E8" s="89"/>
    </row>
    <row r="9" spans="3:5">
      <c r="C9" s="400"/>
      <c r="E9" s="89"/>
    </row>
    <row r="10" spans="3:5">
      <c r="E10" s="89"/>
    </row>
    <row r="11" spans="3:5">
      <c r="E11" s="89"/>
    </row>
    <row r="12" spans="3:5">
      <c r="E12" s="89"/>
    </row>
    <row r="13" spans="3:5">
      <c r="E13" s="89"/>
    </row>
    <row r="14" spans="3:5">
      <c r="E14" s="89"/>
    </row>
    <row r="15" spans="3:5">
      <c r="E15" s="89"/>
    </row>
    <row r="16" spans="3:5">
      <c r="E16" s="89"/>
    </row>
    <row r="17" spans="5:5">
      <c r="E17" s="89"/>
    </row>
    <row r="18" spans="5:5">
      <c r="E18" s="89"/>
    </row>
    <row r="19" spans="5:5">
      <c r="E19" s="89"/>
    </row>
    <row r="20" spans="5:5">
      <c r="E20" s="89"/>
    </row>
    <row r="21" spans="5:5">
      <c r="E21" s="89"/>
    </row>
  </sheetData>
  <mergeCells count="1">
    <mergeCell ref="C7:C9"/>
  </mergeCells>
  <hyperlinks>
    <hyperlink ref="C4" location="Indice!A1" display="Indice!A1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autoPageBreaks="0"/>
  </sheetPr>
  <dimension ref="C1:H27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105.5703125" style="1" customWidth="1"/>
    <col min="6" max="6" width="58.85546875" style="1" customWidth="1"/>
    <col min="7" max="8" width="11.42578125" style="1"/>
    <col min="9" max="9" width="13.42578125" style="1" customWidth="1"/>
    <col min="10" max="10" width="2.5703125" style="1" customWidth="1"/>
    <col min="11" max="11" width="8.85546875" style="1" customWidth="1"/>
    <col min="12" max="16384" width="11.42578125" style="1"/>
  </cols>
  <sheetData>
    <row r="1" spans="3:8" ht="0.6" customHeight="1"/>
    <row r="2" spans="3:8" ht="21" customHeight="1">
      <c r="E2" s="46" t="s">
        <v>30</v>
      </c>
      <c r="F2" s="46"/>
    </row>
    <row r="3" spans="3:8" ht="15" customHeight="1">
      <c r="E3" s="75" t="s">
        <v>335</v>
      </c>
      <c r="F3" s="8"/>
    </row>
    <row r="4" spans="3:8" s="2" customFormat="1" ht="20.100000000000001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2.75" customHeight="1">
      <c r="C6" s="3"/>
      <c r="E6" s="7"/>
      <c r="F6" s="9"/>
      <c r="H6" s="73"/>
    </row>
    <row r="7" spans="3:8" s="2" customFormat="1" ht="12.75" customHeight="1">
      <c r="C7" s="400" t="s">
        <v>294</v>
      </c>
      <c r="E7" s="89"/>
      <c r="F7" s="9"/>
    </row>
    <row r="8" spans="3:8" s="2" customFormat="1" ht="12.75" customHeight="1">
      <c r="C8" s="400"/>
      <c r="E8" s="89"/>
      <c r="F8" s="9"/>
    </row>
    <row r="9" spans="3:8" s="2" customFormat="1" ht="12.75" customHeight="1">
      <c r="C9" s="400"/>
      <c r="E9" s="89"/>
      <c r="F9" s="9"/>
    </row>
    <row r="10" spans="3:8" s="2" customFormat="1" ht="12.75" customHeight="1">
      <c r="C10" s="400"/>
      <c r="E10" s="89"/>
      <c r="F10" s="7"/>
    </row>
    <row r="11" spans="3:8" s="2" customFormat="1" ht="12.75" customHeight="1">
      <c r="C11" s="327" t="s">
        <v>28</v>
      </c>
      <c r="E11" s="89"/>
      <c r="F11" s="7"/>
    </row>
    <row r="12" spans="3:8" s="2" customFormat="1" ht="12.75" customHeight="1">
      <c r="C12" s="327"/>
      <c r="D12" s="6"/>
      <c r="E12" s="89"/>
      <c r="F12" s="7"/>
    </row>
    <row r="13" spans="3:8" s="2" customFormat="1" ht="12.75" customHeight="1">
      <c r="C13" s="3"/>
      <c r="D13" s="6"/>
      <c r="E13" s="89"/>
      <c r="F13" s="7"/>
    </row>
    <row r="14" spans="3:8" s="2" customFormat="1" ht="12.75" customHeight="1">
      <c r="C14" s="3"/>
      <c r="D14" s="6"/>
      <c r="E14" s="89"/>
      <c r="F14" s="7"/>
    </row>
    <row r="15" spans="3:8" s="2" customFormat="1" ht="12.75" customHeight="1">
      <c r="C15" s="3"/>
      <c r="D15" s="6"/>
      <c r="E15" s="89"/>
      <c r="F15" s="7"/>
    </row>
    <row r="16" spans="3:8" s="2" customFormat="1" ht="12.75" customHeight="1">
      <c r="C16" s="3"/>
      <c r="D16" s="6"/>
      <c r="E16" s="89"/>
      <c r="F16" s="7"/>
    </row>
    <row r="17" spans="3:6" s="2" customFormat="1" ht="12.75" customHeight="1">
      <c r="C17" s="3"/>
      <c r="D17" s="6"/>
      <c r="E17" s="89"/>
      <c r="F17" s="7"/>
    </row>
    <row r="18" spans="3:6" s="2" customFormat="1" ht="12.75" customHeight="1">
      <c r="C18" s="3"/>
      <c r="D18" s="6"/>
      <c r="E18" s="89"/>
      <c r="F18" s="7"/>
    </row>
    <row r="19" spans="3:6" s="2" customFormat="1" ht="12.75" customHeight="1">
      <c r="C19" s="3"/>
      <c r="D19" s="6"/>
      <c r="E19" s="89"/>
      <c r="F19" s="7"/>
    </row>
    <row r="20" spans="3:6" s="2" customFormat="1" ht="12.75" customHeight="1">
      <c r="C20" s="3"/>
      <c r="D20" s="6"/>
      <c r="E20" s="89"/>
      <c r="F20" s="7"/>
    </row>
    <row r="21" spans="3:6">
      <c r="C21" s="400"/>
      <c r="E21" s="89"/>
    </row>
    <row r="22" spans="3:6" ht="14.1" customHeight="1">
      <c r="C22" s="400"/>
    </row>
    <row r="23" spans="3:6" ht="6" customHeight="1">
      <c r="C23" s="400"/>
    </row>
    <row r="24" spans="3:6">
      <c r="C24" s="400"/>
    </row>
    <row r="25" spans="3:6">
      <c r="C25" s="400"/>
    </row>
    <row r="27" spans="3:6" ht="9" customHeight="1"/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3">
    <mergeCell ref="C21:C23"/>
    <mergeCell ref="C24:C25"/>
    <mergeCell ref="C7:C10"/>
  </mergeCells>
  <phoneticPr fontId="20" type="noConversion"/>
  <hyperlinks>
    <hyperlink ref="C4" location="Indice!A1" display="Indice!A1" xr:uid="{00000000-0004-0000-05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autoPageBreaks="0"/>
  </sheetPr>
  <dimension ref="B1:E28"/>
  <sheetViews>
    <sheetView workbookViewId="0"/>
  </sheetViews>
  <sheetFormatPr baseColWidth="10" defaultColWidth="11.42578125" defaultRowHeight="12.75"/>
  <cols>
    <col min="1" max="1" width="0.140625" style="1" customWidth="1"/>
    <col min="2" max="2" width="2.5703125" style="1" customWidth="1"/>
    <col min="3" max="3" width="18.5703125" style="1" customWidth="1"/>
    <col min="4" max="4" width="1.42578125" style="1" customWidth="1"/>
    <col min="5" max="5" width="58.85546875" style="1" customWidth="1"/>
    <col min="6" max="7" width="11.42578125" style="1"/>
    <col min="8" max="8" width="13.42578125" style="1" customWidth="1"/>
    <col min="9" max="9" width="2.5703125" style="1" customWidth="1"/>
    <col min="10" max="10" width="8.85546875" style="1" customWidth="1"/>
    <col min="11" max="16384" width="11.42578125" style="1"/>
  </cols>
  <sheetData>
    <row r="1" spans="2:5" ht="0.75" customHeight="1"/>
    <row r="2" spans="2:5" ht="21" customHeight="1">
      <c r="E2" s="46" t="s">
        <v>30</v>
      </c>
    </row>
    <row r="3" spans="2:5" ht="15" customHeight="1">
      <c r="E3" s="8" t="s">
        <v>43</v>
      </c>
    </row>
    <row r="4" spans="2:5" s="2" customFormat="1" ht="20.25" customHeight="1">
      <c r="B4" s="3"/>
      <c r="C4" s="4" t="s">
        <v>32</v>
      </c>
    </row>
    <row r="5" spans="2:5" s="2" customFormat="1" ht="12.75" customHeight="1">
      <c r="B5" s="3"/>
      <c r="C5" s="5"/>
    </row>
    <row r="6" spans="2:5" s="2" customFormat="1" ht="13.5" customHeight="1">
      <c r="B6" s="3"/>
      <c r="C6" s="6"/>
      <c r="D6" s="7"/>
      <c r="E6" s="7"/>
    </row>
    <row r="7" spans="2:5" s="2" customFormat="1" ht="12.75" customHeight="1">
      <c r="B7" s="3"/>
      <c r="C7" s="9" t="s">
        <v>40</v>
      </c>
      <c r="D7" s="7"/>
      <c r="E7" s="14"/>
    </row>
    <row r="8" spans="2:5" s="2" customFormat="1" ht="12.75" customHeight="1">
      <c r="B8" s="3"/>
      <c r="C8" s="9" t="s">
        <v>41</v>
      </c>
      <c r="D8" s="7"/>
      <c r="E8" s="14"/>
    </row>
    <row r="9" spans="2:5" s="2" customFormat="1" ht="12.75" customHeight="1">
      <c r="B9" s="3"/>
      <c r="C9" s="9" t="s">
        <v>38</v>
      </c>
      <c r="D9" s="7"/>
      <c r="E9" s="14"/>
    </row>
    <row r="10" spans="2:5" s="2" customFormat="1" ht="12.75" customHeight="1">
      <c r="B10" s="3"/>
      <c r="C10" s="9" t="s">
        <v>39</v>
      </c>
      <c r="D10" s="7"/>
      <c r="E10" s="14"/>
    </row>
    <row r="11" spans="2:5" s="2" customFormat="1" ht="12.75" customHeight="1">
      <c r="B11" s="3"/>
      <c r="C11" s="32" t="s">
        <v>28</v>
      </c>
      <c r="D11" s="7"/>
      <c r="E11" s="12"/>
    </row>
    <row r="12" spans="2:5" s="2" customFormat="1" ht="12.75" customHeight="1">
      <c r="B12" s="3"/>
      <c r="D12" s="7"/>
      <c r="E12" s="12"/>
    </row>
    <row r="13" spans="2:5" s="2" customFormat="1" ht="12.75" customHeight="1">
      <c r="B13" s="3"/>
      <c r="C13" s="6"/>
      <c r="D13" s="7"/>
      <c r="E13" s="12"/>
    </row>
    <row r="14" spans="2:5" s="2" customFormat="1" ht="12.75" customHeight="1">
      <c r="B14" s="3"/>
      <c r="C14" s="6"/>
      <c r="D14" s="7"/>
      <c r="E14" s="12"/>
    </row>
    <row r="15" spans="2:5" s="2" customFormat="1" ht="12.75" customHeight="1">
      <c r="B15" s="3"/>
      <c r="C15" s="6"/>
      <c r="D15" s="7"/>
      <c r="E15" s="12"/>
    </row>
    <row r="16" spans="2:5" s="2" customFormat="1" ht="12.75" customHeight="1">
      <c r="B16" s="3"/>
      <c r="C16" s="6"/>
      <c r="D16" s="7"/>
      <c r="E16" s="12"/>
    </row>
    <row r="17" spans="2:5" s="2" customFormat="1" ht="12.75" customHeight="1">
      <c r="B17" s="3"/>
      <c r="C17" s="6"/>
      <c r="D17" s="7"/>
      <c r="E17" s="12"/>
    </row>
    <row r="18" spans="2:5" s="2" customFormat="1" ht="12.75" customHeight="1">
      <c r="B18" s="3"/>
      <c r="C18" s="6"/>
      <c r="D18" s="7"/>
      <c r="E18" s="12"/>
    </row>
    <row r="19" spans="2:5" s="2" customFormat="1" ht="12.75" customHeight="1">
      <c r="B19" s="3"/>
      <c r="C19" s="6"/>
      <c r="D19" s="7"/>
      <c r="E19" s="12"/>
    </row>
    <row r="20" spans="2:5" s="2" customFormat="1" ht="12.75" customHeight="1">
      <c r="B20" s="3"/>
      <c r="C20" s="6"/>
      <c r="D20" s="7"/>
      <c r="E20" s="12"/>
    </row>
    <row r="21" spans="2:5" s="2" customFormat="1" ht="12.75" customHeight="1">
      <c r="B21" s="3"/>
      <c r="C21" s="6"/>
      <c r="D21" s="7"/>
      <c r="E21" s="12"/>
    </row>
    <row r="23" spans="2:5" ht="14.1" customHeight="1"/>
    <row r="24" spans="2:5" ht="6" customHeight="1"/>
    <row r="28" spans="2:5" ht="9" customHeight="1"/>
  </sheetData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6">
    <pageSetUpPr autoPageBreaks="0"/>
  </sheetPr>
  <dimension ref="C1:H3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105.5703125" style="1" customWidth="1"/>
    <col min="6" max="6" width="58.85546875" style="1" customWidth="1"/>
    <col min="7" max="8" width="11.42578125" style="1"/>
    <col min="9" max="9" width="10.42578125" style="1" customWidth="1"/>
    <col min="10" max="10" width="2" style="1" customWidth="1"/>
    <col min="11" max="11" width="2.5703125" style="1" customWidth="1"/>
    <col min="12" max="16384" width="11.42578125" style="1"/>
  </cols>
  <sheetData>
    <row r="1" spans="3:8" ht="0.6" customHeight="1"/>
    <row r="2" spans="3:8" ht="21" customHeight="1">
      <c r="E2" s="46" t="s">
        <v>30</v>
      </c>
      <c r="F2" s="46"/>
    </row>
    <row r="3" spans="3:8" ht="15" customHeight="1">
      <c r="E3" s="75" t="s">
        <v>335</v>
      </c>
      <c r="F3" s="8"/>
    </row>
    <row r="4" spans="3:8" s="2" customFormat="1" ht="20.100000000000001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3.5" customHeight="1">
      <c r="C6" s="3"/>
      <c r="D6" s="6"/>
      <c r="E6" s="7"/>
      <c r="F6" s="7"/>
    </row>
    <row r="7" spans="3:8" s="2" customFormat="1" ht="12.75" customHeight="1">
      <c r="C7" s="400" t="s">
        <v>338</v>
      </c>
      <c r="E7" s="89"/>
      <c r="F7" s="9"/>
      <c r="H7" s="73"/>
    </row>
    <row r="8" spans="3:8" s="2" customFormat="1" ht="12.75" customHeight="1">
      <c r="C8" s="400"/>
      <c r="E8" s="89"/>
      <c r="F8" s="9"/>
    </row>
    <row r="9" spans="3:8" s="2" customFormat="1" ht="12.75" customHeight="1">
      <c r="C9" s="400"/>
      <c r="E9" s="89"/>
      <c r="F9" s="9"/>
    </row>
    <row r="10" spans="3:8" s="2" customFormat="1" ht="12.75" customHeight="1">
      <c r="C10" s="400"/>
      <c r="E10" s="89"/>
      <c r="F10" s="9"/>
    </row>
    <row r="11" spans="3:8" s="2" customFormat="1" ht="12.75" customHeight="1">
      <c r="C11" s="330" t="s">
        <v>28</v>
      </c>
      <c r="E11" s="89"/>
      <c r="F11" s="7"/>
    </row>
    <row r="12" spans="3:8" s="2" customFormat="1" ht="12.75" customHeight="1">
      <c r="C12" s="330"/>
      <c r="D12" s="6"/>
      <c r="E12" s="89"/>
      <c r="F12" s="7"/>
    </row>
    <row r="13" spans="3:8" s="2" customFormat="1" ht="12.75" customHeight="1">
      <c r="C13" s="3"/>
      <c r="D13" s="6"/>
      <c r="E13" s="89"/>
      <c r="F13" s="7"/>
    </row>
    <row r="14" spans="3:8" s="2" customFormat="1" ht="12.75" customHeight="1">
      <c r="C14" s="3"/>
      <c r="D14" s="6"/>
      <c r="E14" s="89"/>
      <c r="F14" s="7"/>
    </row>
    <row r="15" spans="3:8" s="2" customFormat="1" ht="12.75" customHeight="1">
      <c r="C15" s="3"/>
      <c r="D15" s="6"/>
      <c r="E15" s="89"/>
      <c r="F15" s="7"/>
    </row>
    <row r="16" spans="3:8" s="2" customFormat="1" ht="12.75" customHeight="1">
      <c r="C16" s="3"/>
      <c r="D16" s="6"/>
      <c r="E16" s="89"/>
      <c r="F16" s="7"/>
    </row>
    <row r="17" spans="3:6" s="2" customFormat="1" ht="12.75" customHeight="1">
      <c r="C17" s="3"/>
      <c r="D17" s="6"/>
      <c r="E17" s="89"/>
      <c r="F17" s="7"/>
    </row>
    <row r="18" spans="3:6" s="2" customFormat="1" ht="12.75" customHeight="1">
      <c r="C18" s="3"/>
      <c r="D18" s="6"/>
      <c r="E18" s="89"/>
      <c r="F18" s="7"/>
    </row>
    <row r="19" spans="3:6" s="2" customFormat="1" ht="12.75" customHeight="1">
      <c r="C19" s="3"/>
      <c r="D19" s="6"/>
      <c r="E19" s="89"/>
      <c r="F19" s="7"/>
    </row>
    <row r="20" spans="3:6" s="2" customFormat="1" ht="12.75" customHeight="1">
      <c r="C20" s="3"/>
      <c r="D20" s="6"/>
      <c r="E20" s="89"/>
      <c r="F20" s="7"/>
    </row>
    <row r="21" spans="3:6" s="2" customFormat="1" ht="12.75" customHeight="1">
      <c r="C21" s="3"/>
      <c r="D21" s="6"/>
      <c r="E21" s="89"/>
      <c r="F21" s="7"/>
    </row>
    <row r="31" spans="3:6" ht="15" customHeight="1"/>
    <row r="32" spans="3:6" ht="9.75" customHeight="1"/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1">
    <mergeCell ref="C7:C10"/>
  </mergeCells>
  <phoneticPr fontId="20" type="noConversion"/>
  <hyperlinks>
    <hyperlink ref="C4" location="Indice!A1" display="Indice!A1" xr:uid="{00000000-0004-0000-07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Hoja8">
    <pageSetUpPr autoPageBreaks="0"/>
  </sheetPr>
  <dimension ref="B1:AH44"/>
  <sheetViews>
    <sheetView showGridLines="0" showRowColHeaders="0" topLeftCell="A2" workbookViewId="0">
      <selection activeCell="N12" sqref="N12"/>
    </sheetView>
  </sheetViews>
  <sheetFormatPr baseColWidth="10" defaultColWidth="8.5703125" defaultRowHeight="12.75"/>
  <cols>
    <col min="1" max="1" width="0.140625" style="34" customWidth="1"/>
    <col min="2" max="2" width="2.5703125" style="1" customWidth="1"/>
    <col min="3" max="3" width="23.5703125" style="1" customWidth="1"/>
    <col min="4" max="4" width="1.42578125" style="1" customWidth="1"/>
    <col min="5" max="5" width="5.5703125" style="1" customWidth="1"/>
    <col min="6" max="7" width="8.5703125" style="34" bestFit="1" customWidth="1"/>
    <col min="8" max="8" width="6.140625" style="34" bestFit="1" customWidth="1"/>
    <col min="9" max="9" width="0.5703125" style="34" customWidth="1"/>
    <col min="10" max="10" width="8.42578125" style="34" bestFit="1" customWidth="1"/>
    <col min="11" max="11" width="6.140625" style="34" bestFit="1" customWidth="1"/>
    <col min="12" max="12" width="0.5703125" style="34" customWidth="1"/>
    <col min="13" max="13" width="8.42578125" style="34" customWidth="1"/>
    <col min="14" max="14" width="6.140625" style="34" bestFit="1" customWidth="1"/>
    <col min="15" max="15" width="0.5703125" style="34" customWidth="1"/>
    <col min="16" max="16" width="8.42578125" style="34" bestFit="1" customWidth="1"/>
    <col min="17" max="17" width="6.140625" style="34" bestFit="1" customWidth="1"/>
    <col min="18" max="18" width="0.5703125" style="34" customWidth="1"/>
    <col min="19" max="19" width="8.42578125" style="34" customWidth="1"/>
    <col min="20" max="20" width="4.85546875" style="34" customWidth="1"/>
    <col min="21" max="29" width="8.5703125" style="33" customWidth="1"/>
    <col min="30" max="16384" width="8.5703125" style="34"/>
  </cols>
  <sheetData>
    <row r="1" spans="2:34" s="1" customFormat="1" ht="0.6" customHeight="1"/>
    <row r="2" spans="2:34" s="1" customFormat="1" ht="21" customHeight="1">
      <c r="F2" s="8"/>
      <c r="T2" s="46" t="s">
        <v>30</v>
      </c>
    </row>
    <row r="3" spans="2:34" s="1" customFormat="1" ht="15" customHeight="1">
      <c r="F3" s="8"/>
      <c r="T3" s="75" t="s">
        <v>335</v>
      </c>
    </row>
    <row r="4" spans="2:34" s="2" customFormat="1" ht="20.100000000000001" customHeight="1">
      <c r="C4" s="4" t="str">
        <f>Indice!C4</f>
        <v>Demanda de energía eléctrica</v>
      </c>
      <c r="D4" s="4"/>
    </row>
    <row r="5" spans="2:34" s="2" customFormat="1" ht="12.6" customHeight="1">
      <c r="C5" s="3"/>
      <c r="D5" s="5"/>
    </row>
    <row r="6" spans="2:34" s="2" customFormat="1" ht="13.5" customHeight="1">
      <c r="C6" s="3"/>
      <c r="D6" s="6"/>
      <c r="E6" s="7"/>
      <c r="F6" s="7"/>
    </row>
    <row r="7" spans="2:34" ht="12.75" customHeight="1">
      <c r="B7" s="2"/>
      <c r="C7" s="400" t="s">
        <v>277</v>
      </c>
      <c r="E7" s="7"/>
      <c r="F7" s="35"/>
      <c r="G7" s="36">
        <v>2016</v>
      </c>
      <c r="H7" s="36"/>
      <c r="I7" s="37"/>
      <c r="J7" s="36">
        <v>2017</v>
      </c>
      <c r="K7" s="36"/>
      <c r="L7" s="37"/>
      <c r="M7" s="36">
        <v>2018</v>
      </c>
      <c r="N7" s="36"/>
      <c r="O7" s="37"/>
      <c r="P7" s="36">
        <v>2019</v>
      </c>
      <c r="Q7" s="36"/>
      <c r="R7" s="37"/>
      <c r="S7" s="36">
        <v>2020</v>
      </c>
      <c r="T7" s="36"/>
      <c r="U7" s="23"/>
      <c r="V7" s="23"/>
    </row>
    <row r="8" spans="2:34" ht="12.75" customHeight="1">
      <c r="B8" s="2"/>
      <c r="C8" s="400"/>
      <c r="E8" s="282"/>
      <c r="F8" s="38"/>
      <c r="G8" s="39" t="s">
        <v>0</v>
      </c>
      <c r="H8" s="39" t="s">
        <v>1</v>
      </c>
      <c r="I8" s="39"/>
      <c r="J8" s="39" t="s">
        <v>0</v>
      </c>
      <c r="K8" s="39" t="s">
        <v>1</v>
      </c>
      <c r="L8" s="39"/>
      <c r="M8" s="39" t="s">
        <v>0</v>
      </c>
      <c r="N8" s="39" t="s">
        <v>1</v>
      </c>
      <c r="O8" s="39"/>
      <c r="P8" s="39" t="s">
        <v>0</v>
      </c>
      <c r="Q8" s="39" t="s">
        <v>1</v>
      </c>
      <c r="R8" s="39"/>
      <c r="S8" s="39" t="s">
        <v>0</v>
      </c>
      <c r="T8" s="39" t="s">
        <v>1</v>
      </c>
      <c r="U8" s="23"/>
      <c r="V8" s="23"/>
    </row>
    <row r="9" spans="2:34" ht="12.75" customHeight="1">
      <c r="B9" s="2"/>
      <c r="C9" s="400"/>
      <c r="E9" s="282" t="s">
        <v>2</v>
      </c>
      <c r="F9" s="100" t="s">
        <v>3</v>
      </c>
      <c r="G9" s="101">
        <f>'Data 1'!D235</f>
        <v>21463.891846000002</v>
      </c>
      <c r="H9" s="102">
        <f>+G9/G$21*100</f>
        <v>8.5965641236083581</v>
      </c>
      <c r="I9" s="102"/>
      <c r="J9" s="101">
        <f>'Data 1'!D247</f>
        <v>23078.327512279997</v>
      </c>
      <c r="K9" s="102">
        <f>+J9/J$21*100</f>
        <v>9.1396998223772599</v>
      </c>
      <c r="L9" s="102"/>
      <c r="M9" s="101">
        <f>'Data 1'!D259</f>
        <v>22595.726236999999</v>
      </c>
      <c r="N9" s="102">
        <f>+M9/M$21*100</f>
        <v>8.9111666405276502</v>
      </c>
      <c r="O9" s="102">
        <v>22530.412876999999</v>
      </c>
      <c r="P9" s="101">
        <f>'Data 1'!D271</f>
        <v>23296.649045549999</v>
      </c>
      <c r="Q9" s="102">
        <f>+P9/P$21*100</f>
        <v>9.3464486950988004</v>
      </c>
      <c r="R9" s="102"/>
      <c r="S9" s="101">
        <f>'Data 1'!D283</f>
        <v>22577.217376982</v>
      </c>
      <c r="T9" s="102">
        <f>+S9/S$21*100</f>
        <v>9.5384611099786376</v>
      </c>
      <c r="U9" s="65"/>
      <c r="V9" s="74"/>
      <c r="W9" s="49"/>
      <c r="X9" s="49"/>
      <c r="Y9" s="55"/>
      <c r="Z9" s="53"/>
      <c r="AA9" s="52"/>
      <c r="AB9" s="57"/>
      <c r="AC9" s="52"/>
      <c r="AD9" s="57"/>
      <c r="AE9" s="52"/>
      <c r="AF9" s="57"/>
      <c r="AG9" s="52"/>
      <c r="AH9" s="57"/>
    </row>
    <row r="10" spans="2:34" ht="12.75" customHeight="1">
      <c r="B10" s="2"/>
      <c r="C10" s="400"/>
      <c r="E10" s="282" t="s">
        <v>4</v>
      </c>
      <c r="F10" s="97" t="s">
        <v>5</v>
      </c>
      <c r="G10" s="101">
        <f>'Data 1'!D236</f>
        <v>20794.635063760001</v>
      </c>
      <c r="H10" s="102">
        <f t="shared" ref="H10:H20" si="0">+G10/G$21*100</f>
        <v>8.3285181939621857</v>
      </c>
      <c r="I10" s="102"/>
      <c r="J10" s="101">
        <f>'Data 1'!D248</f>
        <v>19959.317583792003</v>
      </c>
      <c r="K10" s="102">
        <f t="shared" ref="K10:K20" si="1">+J10/J$21*100</f>
        <v>7.904479701931959</v>
      </c>
      <c r="L10" s="102"/>
      <c r="M10" s="101">
        <f>'Data 1'!D260</f>
        <v>21274.776162999999</v>
      </c>
      <c r="N10" s="102">
        <f t="shared" ref="N10:N20" si="2">+M10/M$21*100</f>
        <v>8.3902182934921719</v>
      </c>
      <c r="O10" s="102">
        <v>21052.741961000003</v>
      </c>
      <c r="P10" s="101">
        <f>'Data 1'!D272</f>
        <v>20154.629677354002</v>
      </c>
      <c r="Q10" s="102">
        <f t="shared" ref="Q10:Q20" si="3">+P10/P$21*100</f>
        <v>8.0858930346502831</v>
      </c>
      <c r="R10" s="102"/>
      <c r="S10" s="101">
        <f>'Data 1'!D284</f>
        <v>19840.085661851997</v>
      </c>
      <c r="T10" s="102">
        <f t="shared" ref="T10:T20" si="4">+S10/S$21*100</f>
        <v>8.3820730581776033</v>
      </c>
      <c r="U10" s="65"/>
      <c r="V10" s="65"/>
      <c r="W10" s="49"/>
      <c r="X10" s="49"/>
      <c r="Y10" s="56"/>
      <c r="Z10" s="54"/>
      <c r="AA10" s="52"/>
      <c r="AB10" s="57"/>
      <c r="AC10" s="52"/>
      <c r="AD10" s="57"/>
      <c r="AE10" s="52"/>
      <c r="AF10" s="57"/>
      <c r="AG10" s="52"/>
      <c r="AH10" s="57"/>
    </row>
    <row r="11" spans="2:34" ht="12.75" customHeight="1">
      <c r="B11" s="2"/>
      <c r="C11" s="400"/>
      <c r="E11" s="282" t="s">
        <v>6</v>
      </c>
      <c r="F11" s="97" t="s">
        <v>7</v>
      </c>
      <c r="G11" s="101">
        <f>'Data 1'!D237</f>
        <v>21429.101494507999</v>
      </c>
      <c r="H11" s="102">
        <f t="shared" si="0"/>
        <v>8.5826301413823138</v>
      </c>
      <c r="I11" s="102"/>
      <c r="J11" s="101">
        <f>'Data 1'!D249</f>
        <v>21086.734901833999</v>
      </c>
      <c r="K11" s="102">
        <f t="shared" si="1"/>
        <v>8.3509702830180697</v>
      </c>
      <c r="L11" s="102"/>
      <c r="M11" s="101">
        <f>'Data 1'!D261</f>
        <v>22075.624410999997</v>
      </c>
      <c r="N11" s="102">
        <f t="shared" si="2"/>
        <v>8.7060520098706586</v>
      </c>
      <c r="O11" s="102">
        <v>21103.814710000002</v>
      </c>
      <c r="P11" s="101">
        <f>'Data 1'!D273</f>
        <v>20726.895805251999</v>
      </c>
      <c r="Q11" s="102">
        <f t="shared" si="3"/>
        <v>8.3154821053309504</v>
      </c>
      <c r="R11" s="102"/>
      <c r="S11" s="101">
        <f>'Data 1'!D285</f>
        <v>19808.362302358</v>
      </c>
      <c r="T11" s="102">
        <f t="shared" si="4"/>
        <v>8.3686705194254234</v>
      </c>
      <c r="U11" s="65"/>
      <c r="V11" s="65"/>
      <c r="W11" s="49"/>
      <c r="X11" s="49"/>
      <c r="Y11" s="56"/>
      <c r="Z11" s="54"/>
      <c r="AA11" s="52"/>
      <c r="AB11" s="57"/>
      <c r="AC11" s="52"/>
      <c r="AD11" s="57"/>
      <c r="AE11" s="52"/>
      <c r="AF11" s="57"/>
      <c r="AG11" s="52"/>
      <c r="AH11" s="57"/>
    </row>
    <row r="12" spans="2:34" ht="12.75" customHeight="1">
      <c r="B12" s="2"/>
      <c r="C12" s="3"/>
      <c r="E12" s="282" t="s">
        <v>8</v>
      </c>
      <c r="F12" s="97" t="s">
        <v>9</v>
      </c>
      <c r="G12" s="101">
        <f>'Data 1'!D238</f>
        <v>19902.377856095998</v>
      </c>
      <c r="H12" s="102">
        <f t="shared" si="0"/>
        <v>7.9711577322402913</v>
      </c>
      <c r="I12" s="102"/>
      <c r="J12" s="101">
        <f>'Data 1'!D250</f>
        <v>18963.081304260002</v>
      </c>
      <c r="K12" s="102">
        <f t="shared" si="1"/>
        <v>7.5099406894216516</v>
      </c>
      <c r="L12" s="102"/>
      <c r="M12" s="101">
        <f>'Data 1'!D262</f>
        <v>19925.867210815999</v>
      </c>
      <c r="N12" s="102">
        <f t="shared" si="2"/>
        <v>7.8582436922010608</v>
      </c>
      <c r="O12" s="102">
        <v>19100.026852999999</v>
      </c>
      <c r="P12" s="101">
        <f>'Data 1'!D274</f>
        <v>19514.052023056</v>
      </c>
      <c r="Q12" s="102">
        <f t="shared" si="3"/>
        <v>7.82889786897573</v>
      </c>
      <c r="R12" s="102"/>
      <c r="S12" s="101">
        <f>'Data 1'!D286</f>
        <v>16160.449329383999</v>
      </c>
      <c r="T12" s="102">
        <f t="shared" si="4"/>
        <v>6.8274940562544639</v>
      </c>
      <c r="U12" s="65"/>
      <c r="V12" s="65"/>
      <c r="W12" s="49"/>
      <c r="X12" s="49"/>
      <c r="Y12" s="56"/>
      <c r="Z12" s="54"/>
      <c r="AA12" s="52"/>
      <c r="AB12" s="57"/>
      <c r="AC12" s="52"/>
      <c r="AD12" s="57"/>
      <c r="AE12" s="52"/>
      <c r="AF12" s="57"/>
      <c r="AG12" s="52"/>
      <c r="AH12" s="57"/>
    </row>
    <row r="13" spans="2:34" ht="12.75" customHeight="1">
      <c r="B13" s="2"/>
      <c r="C13" s="3"/>
      <c r="D13" s="6"/>
      <c r="E13" s="282" t="s">
        <v>6</v>
      </c>
      <c r="F13" s="97" t="s">
        <v>10</v>
      </c>
      <c r="G13" s="101">
        <f>'Data 1'!D239</f>
        <v>19690.88872028</v>
      </c>
      <c r="H13" s="102">
        <f t="shared" si="0"/>
        <v>7.886453619373289</v>
      </c>
      <c r="I13" s="102"/>
      <c r="J13" s="101">
        <f>'Data 1'!D251</f>
        <v>20204.909726176</v>
      </c>
      <c r="K13" s="102">
        <f t="shared" si="1"/>
        <v>8.0017414492977466</v>
      </c>
      <c r="L13" s="102"/>
      <c r="M13" s="101">
        <f>'Data 1'!D263</f>
        <v>20083.650125371001</v>
      </c>
      <c r="N13" s="102">
        <f t="shared" si="2"/>
        <v>7.9204691692616489</v>
      </c>
      <c r="O13" s="102">
        <v>19255.983743999997</v>
      </c>
      <c r="P13" s="101">
        <f>'Data 1'!D275</f>
        <v>19899.136009188001</v>
      </c>
      <c r="Q13" s="102">
        <f t="shared" si="3"/>
        <v>7.983390805391168</v>
      </c>
      <c r="R13" s="102"/>
      <c r="S13" s="101">
        <f>'Data 1'!D287</f>
        <v>17368.389882902997</v>
      </c>
      <c r="T13" s="102">
        <f t="shared" si="4"/>
        <v>7.3378268311275026</v>
      </c>
      <c r="U13" s="65"/>
      <c r="V13" s="65"/>
      <c r="W13" s="49"/>
      <c r="X13" s="49"/>
      <c r="Y13" s="56"/>
      <c r="Z13" s="54"/>
      <c r="AA13" s="52"/>
      <c r="AB13" s="57"/>
      <c r="AC13" s="52"/>
      <c r="AD13" s="57"/>
      <c r="AE13" s="52"/>
      <c r="AF13" s="57"/>
      <c r="AG13" s="52"/>
      <c r="AH13" s="57"/>
    </row>
    <row r="14" spans="2:34" ht="12.75" customHeight="1">
      <c r="B14" s="2"/>
      <c r="C14" s="3"/>
      <c r="D14" s="6"/>
      <c r="E14" s="282" t="s">
        <v>11</v>
      </c>
      <c r="F14" s="97" t="s">
        <v>12</v>
      </c>
      <c r="G14" s="101">
        <f>'Data 1'!D240</f>
        <v>20216.385321559999</v>
      </c>
      <c r="H14" s="102">
        <f t="shared" si="0"/>
        <v>8.0969217517163816</v>
      </c>
      <c r="I14" s="102"/>
      <c r="J14" s="101">
        <f>'Data 1'!D252</f>
        <v>21680.301562000001</v>
      </c>
      <c r="K14" s="102">
        <f t="shared" si="1"/>
        <v>8.5860402245292811</v>
      </c>
      <c r="L14" s="102"/>
      <c r="M14" s="101">
        <f>'Data 1'!D264</f>
        <v>20336.407753127998</v>
      </c>
      <c r="N14" s="102">
        <f t="shared" si="2"/>
        <v>8.0201502026120561</v>
      </c>
      <c r="O14" s="102">
        <v>20562.727529</v>
      </c>
      <c r="P14" s="101">
        <f>'Data 1'!D276</f>
        <v>19970.835457706002</v>
      </c>
      <c r="Q14" s="102">
        <f t="shared" si="3"/>
        <v>8.0121561104670231</v>
      </c>
      <c r="R14" s="102"/>
      <c r="S14" s="101">
        <f>'Data 1'!D288</f>
        <v>18354.280841046002</v>
      </c>
      <c r="T14" s="102">
        <f t="shared" si="4"/>
        <v>7.7543477161376346</v>
      </c>
      <c r="U14" s="65"/>
      <c r="V14" s="65"/>
      <c r="W14" s="49"/>
      <c r="X14" s="49"/>
      <c r="Y14" s="56"/>
      <c r="Z14" s="54"/>
      <c r="AA14" s="52"/>
      <c r="AB14" s="57"/>
      <c r="AC14" s="52"/>
      <c r="AD14" s="57"/>
      <c r="AE14" s="52"/>
      <c r="AF14" s="57"/>
      <c r="AG14" s="52"/>
      <c r="AH14" s="57"/>
    </row>
    <row r="15" spans="2:34" ht="12.75" customHeight="1">
      <c r="B15" s="2"/>
      <c r="C15" s="3"/>
      <c r="D15" s="6"/>
      <c r="E15" s="282" t="s">
        <v>11</v>
      </c>
      <c r="F15" s="97" t="s">
        <v>13</v>
      </c>
      <c r="G15" s="101">
        <f>'Data 1'!D241</f>
        <v>22201.789245232001</v>
      </c>
      <c r="H15" s="102">
        <f t="shared" si="0"/>
        <v>8.8921015012029923</v>
      </c>
      <c r="I15" s="102"/>
      <c r="J15" s="101">
        <f>'Data 1'!D253</f>
        <v>22413.194793999999</v>
      </c>
      <c r="K15" s="102">
        <f t="shared" si="1"/>
        <v>8.8762876065706209</v>
      </c>
      <c r="L15" s="102"/>
      <c r="M15" s="101">
        <f>'Data 1'!D265</f>
        <v>22180.933956064</v>
      </c>
      <c r="N15" s="102">
        <f t="shared" si="2"/>
        <v>8.7475833550047142</v>
      </c>
      <c r="O15" s="102">
        <v>21572.715988000004</v>
      </c>
      <c r="P15" s="101">
        <f>'Data 1'!D277</f>
        <v>22701.204090208001</v>
      </c>
      <c r="Q15" s="102">
        <f t="shared" si="3"/>
        <v>9.107560444905479</v>
      </c>
      <c r="R15" s="102"/>
      <c r="S15" s="101">
        <f>'Data 1'!D289</f>
        <v>21944.759355193997</v>
      </c>
      <c r="T15" s="102">
        <f t="shared" si="4"/>
        <v>9.2712591716800166</v>
      </c>
      <c r="U15" s="65"/>
      <c r="V15" s="65"/>
      <c r="W15" s="49"/>
      <c r="X15" s="49"/>
      <c r="Y15" s="56"/>
      <c r="Z15" s="54"/>
      <c r="AA15" s="52"/>
      <c r="AB15" s="57"/>
      <c r="AC15" s="52"/>
      <c r="AD15" s="57"/>
      <c r="AE15" s="52"/>
      <c r="AF15" s="57"/>
      <c r="AG15" s="52"/>
      <c r="AH15" s="57"/>
    </row>
    <row r="16" spans="2:34" ht="12.75" customHeight="1">
      <c r="B16" s="2"/>
      <c r="C16" s="3"/>
      <c r="D16" s="6"/>
      <c r="E16" s="282" t="s">
        <v>8</v>
      </c>
      <c r="F16" s="97" t="s">
        <v>14</v>
      </c>
      <c r="G16" s="101">
        <f>'Data 1'!D242</f>
        <v>21425.564180224002</v>
      </c>
      <c r="H16" s="102">
        <f t="shared" si="0"/>
        <v>8.5812134016183474</v>
      </c>
      <c r="I16" s="102"/>
      <c r="J16" s="101">
        <f>'Data 1'!D254</f>
        <v>21769.084502999998</v>
      </c>
      <c r="K16" s="102">
        <f t="shared" si="1"/>
        <v>8.6212008933280089</v>
      </c>
      <c r="L16" s="102"/>
      <c r="M16" s="101">
        <f>'Data 1'!D266</f>
        <v>21984.329555840002</v>
      </c>
      <c r="N16" s="102">
        <f t="shared" si="2"/>
        <v>8.6700476938676889</v>
      </c>
      <c r="O16" s="102">
        <v>19583.977256999999</v>
      </c>
      <c r="P16" s="101">
        <f>'Data 1'!D278</f>
        <v>21177.253561983998</v>
      </c>
      <c r="Q16" s="102">
        <f t="shared" si="3"/>
        <v>8.4961624108764138</v>
      </c>
      <c r="R16" s="102"/>
      <c r="S16" s="101">
        <f>'Data 1'!D290</f>
        <v>20740.560149404002</v>
      </c>
      <c r="T16" s="102">
        <f t="shared" si="4"/>
        <v>8.76250704774443</v>
      </c>
      <c r="U16" s="65"/>
      <c r="V16" s="65"/>
      <c r="W16" s="49"/>
      <c r="X16" s="49"/>
      <c r="Y16" s="56"/>
      <c r="Z16" s="54"/>
      <c r="AA16" s="52"/>
      <c r="AB16" s="57"/>
      <c r="AC16" s="52"/>
      <c r="AD16" s="57"/>
      <c r="AE16" s="52"/>
      <c r="AF16" s="57"/>
      <c r="AG16" s="52"/>
      <c r="AH16" s="57"/>
    </row>
    <row r="17" spans="2:34" ht="12.75" customHeight="1">
      <c r="B17" s="2"/>
      <c r="C17" s="3"/>
      <c r="D17" s="6"/>
      <c r="E17" s="282" t="s">
        <v>15</v>
      </c>
      <c r="F17" s="97" t="s">
        <v>16</v>
      </c>
      <c r="G17" s="101">
        <f>'Data 1'!D243</f>
        <v>20808.253322</v>
      </c>
      <c r="H17" s="102">
        <f t="shared" si="0"/>
        <v>8.3339724811460734</v>
      </c>
      <c r="I17" s="102"/>
      <c r="J17" s="101">
        <f>'Data 1'!D255</f>
        <v>20145.293416</v>
      </c>
      <c r="K17" s="102">
        <f t="shared" si="1"/>
        <v>7.9781316283851833</v>
      </c>
      <c r="L17" s="102"/>
      <c r="M17" s="101">
        <f>'Data 1'!D267</f>
        <v>20742.566139269999</v>
      </c>
      <c r="N17" s="102">
        <f t="shared" si="2"/>
        <v>8.1803285046235441</v>
      </c>
      <c r="O17" s="102">
        <v>19539.287537</v>
      </c>
      <c r="P17" s="101">
        <f>'Data 1'!D279</f>
        <v>19936.18443252</v>
      </c>
      <c r="Q17" s="102">
        <f t="shared" si="3"/>
        <v>7.9982543674094551</v>
      </c>
      <c r="R17" s="102"/>
      <c r="S17" s="101">
        <f>'Data 1'!D291</f>
        <v>19375.491099671999</v>
      </c>
      <c r="T17" s="102">
        <f t="shared" si="4"/>
        <v>8.1857903591511274</v>
      </c>
      <c r="U17" s="65"/>
      <c r="V17" s="65"/>
      <c r="W17" s="49"/>
      <c r="X17" s="49"/>
      <c r="Y17" s="56"/>
      <c r="Z17" s="54"/>
      <c r="AA17" s="52"/>
      <c r="AB17" s="57"/>
      <c r="AC17" s="52"/>
      <c r="AD17" s="57"/>
      <c r="AE17" s="52"/>
      <c r="AF17" s="57"/>
      <c r="AG17" s="52"/>
      <c r="AH17" s="57"/>
    </row>
    <row r="18" spans="2:34" ht="12.75" customHeight="1">
      <c r="B18" s="2"/>
      <c r="C18" s="3"/>
      <c r="D18" s="6"/>
      <c r="E18" s="282" t="s">
        <v>17</v>
      </c>
      <c r="F18" s="97" t="s">
        <v>18</v>
      </c>
      <c r="G18" s="101">
        <f>'Data 1'!D244</f>
        <v>19817.639448047998</v>
      </c>
      <c r="H18" s="102">
        <f t="shared" si="0"/>
        <v>7.9372189123960766</v>
      </c>
      <c r="I18" s="102"/>
      <c r="J18" s="101">
        <f>'Data 1'!D256</f>
        <v>20160.571298999999</v>
      </c>
      <c r="K18" s="102">
        <f t="shared" si="1"/>
        <v>7.9841821216224904</v>
      </c>
      <c r="L18" s="102"/>
      <c r="M18" s="101">
        <f>'Data 1'!D268</f>
        <v>20289.253281038</v>
      </c>
      <c r="N18" s="102">
        <f t="shared" si="2"/>
        <v>8.0015537054588908</v>
      </c>
      <c r="O18" s="102">
        <v>19277.604965999999</v>
      </c>
      <c r="P18" s="101">
        <f>'Data 1'!D280</f>
        <v>20155.46354927</v>
      </c>
      <c r="Q18" s="102">
        <f t="shared" si="3"/>
        <v>8.0862275780889519</v>
      </c>
      <c r="R18" s="102"/>
      <c r="S18" s="101">
        <f>'Data 1'!D292</f>
        <v>19599.735349332001</v>
      </c>
      <c r="T18" s="102">
        <f t="shared" si="4"/>
        <v>8.2805294502801772</v>
      </c>
      <c r="U18" s="65"/>
      <c r="V18" s="65"/>
      <c r="W18" s="49"/>
      <c r="X18" s="49"/>
      <c r="Y18" s="56"/>
      <c r="Z18" s="54"/>
      <c r="AA18" s="52"/>
      <c r="AB18" s="57"/>
      <c r="AC18" s="52"/>
      <c r="AD18" s="57"/>
      <c r="AE18" s="52"/>
      <c r="AF18" s="57"/>
      <c r="AG18" s="52"/>
      <c r="AH18" s="57"/>
    </row>
    <row r="19" spans="2:34" ht="12.75" customHeight="1">
      <c r="E19" s="282" t="s">
        <v>19</v>
      </c>
      <c r="F19" s="97" t="s">
        <v>20</v>
      </c>
      <c r="G19" s="101">
        <f>'Data 1'!D245</f>
        <v>20628.846296624</v>
      </c>
      <c r="H19" s="102">
        <f t="shared" si="0"/>
        <v>8.2621176652097912</v>
      </c>
      <c r="I19" s="102"/>
      <c r="J19" s="101">
        <f>'Data 1'!D257</f>
        <v>20893.499284000001</v>
      </c>
      <c r="K19" s="102">
        <f t="shared" si="1"/>
        <v>8.2744432668790289</v>
      </c>
      <c r="L19" s="102"/>
      <c r="M19" s="101">
        <f>'Data 1'!D269</f>
        <v>20902.808771653999</v>
      </c>
      <c r="N19" s="102">
        <f t="shared" si="2"/>
        <v>8.2435240304107378</v>
      </c>
      <c r="O19" s="102">
        <v>20702.574327000002</v>
      </c>
      <c r="P19" s="101">
        <f>'Data 1'!D281</f>
        <v>20817.226544470002</v>
      </c>
      <c r="Q19" s="102">
        <f t="shared" si="3"/>
        <v>8.3517221507572561</v>
      </c>
      <c r="R19" s="102"/>
      <c r="S19" s="101">
        <f>'Data 1'!D293</f>
        <v>19640.472718157998</v>
      </c>
      <c r="T19" s="102">
        <f t="shared" si="4"/>
        <v>8.2977402429913187</v>
      </c>
      <c r="U19" s="65"/>
      <c r="V19" s="65"/>
      <c r="W19" s="49"/>
      <c r="X19" s="49"/>
      <c r="Y19" s="56"/>
      <c r="Z19" s="54"/>
      <c r="AA19" s="52"/>
      <c r="AB19" s="57"/>
      <c r="AC19" s="52"/>
      <c r="AD19" s="57"/>
      <c r="AE19" s="52"/>
      <c r="AF19" s="57"/>
      <c r="AG19" s="52"/>
      <c r="AH19" s="57"/>
    </row>
    <row r="20" spans="2:34" ht="12.75" customHeight="1">
      <c r="E20" s="282" t="s">
        <v>21</v>
      </c>
      <c r="F20" s="99" t="s">
        <v>22</v>
      </c>
      <c r="G20" s="103">
        <f>'Data 1'!D246</f>
        <v>21300.517186999998</v>
      </c>
      <c r="H20" s="104">
        <f t="shared" si="0"/>
        <v>8.5311304761439093</v>
      </c>
      <c r="I20" s="104"/>
      <c r="J20" s="103">
        <f>'Data 1'!D258</f>
        <v>22152.089802999999</v>
      </c>
      <c r="K20" s="104">
        <f t="shared" si="1"/>
        <v>8.7728823126386981</v>
      </c>
      <c r="L20" s="104"/>
      <c r="M20" s="103">
        <f>'Data 1'!D270</f>
        <v>21174.476467411998</v>
      </c>
      <c r="N20" s="104">
        <f t="shared" si="2"/>
        <v>8.350662702669192</v>
      </c>
      <c r="O20" s="104">
        <v>22540.629502</v>
      </c>
      <c r="P20" s="103">
        <f>'Data 1'!D282</f>
        <v>20907.164036049999</v>
      </c>
      <c r="Q20" s="104">
        <f t="shared" si="3"/>
        <v>8.3878044280484989</v>
      </c>
      <c r="R20" s="104"/>
      <c r="S20" s="103">
        <f>'Data 1'!D294</f>
        <v>21286.840357445999</v>
      </c>
      <c r="T20" s="104">
        <f t="shared" si="4"/>
        <v>8.9933004370516532</v>
      </c>
      <c r="U20" s="65"/>
      <c r="V20" s="65"/>
      <c r="W20" s="49"/>
      <c r="X20" s="49"/>
      <c r="Y20" s="56"/>
      <c r="Z20" s="54"/>
      <c r="AA20" s="52"/>
      <c r="AB20" s="57"/>
      <c r="AC20" s="52"/>
      <c r="AD20" s="57"/>
      <c r="AE20" s="52"/>
      <c r="AF20" s="57"/>
      <c r="AG20" s="52"/>
      <c r="AH20" s="57"/>
    </row>
    <row r="21" spans="2:34" ht="16.5" customHeight="1">
      <c r="F21" s="105" t="s">
        <v>23</v>
      </c>
      <c r="G21" s="106">
        <f>SUM(G9:G20)</f>
        <v>249679.88998133197</v>
      </c>
      <c r="H21" s="107">
        <f>SUM(H9:H20)</f>
        <v>100.00000000000001</v>
      </c>
      <c r="I21" s="108"/>
      <c r="J21" s="106">
        <f>SUM(J9:J20)</f>
        <v>252506.40568934201</v>
      </c>
      <c r="K21" s="107">
        <f>SUM(K9:K20)</f>
        <v>100</v>
      </c>
      <c r="L21" s="108"/>
      <c r="M21" s="106">
        <f>SUM(M9:M20)</f>
        <v>253566.42007159296</v>
      </c>
      <c r="N21" s="107">
        <f>SUM(N9:N20)</f>
        <v>100.00000000000003</v>
      </c>
      <c r="O21" s="108"/>
      <c r="P21" s="106">
        <f>SUM(P9:P20)</f>
        <v>249256.69423260799</v>
      </c>
      <c r="Q21" s="107">
        <f>SUM(Q9:Q20)</f>
        <v>100.00000000000001</v>
      </c>
      <c r="R21" s="108"/>
      <c r="S21" s="106">
        <f>SUM(S9:S20)</f>
        <v>236696.64442373102</v>
      </c>
      <c r="T21" s="107">
        <f>SUM(T9:T20)</f>
        <v>100</v>
      </c>
      <c r="U21" s="65"/>
      <c r="V21" s="65"/>
      <c r="W21" s="49"/>
      <c r="X21" s="49"/>
      <c r="Y21" s="56"/>
      <c r="Z21" s="42"/>
      <c r="AA21" s="52"/>
      <c r="AB21" s="52"/>
      <c r="AC21" s="52"/>
      <c r="AD21" s="52"/>
      <c r="AE21" s="52"/>
      <c r="AF21" s="52"/>
      <c r="AG21" s="52"/>
      <c r="AH21" s="52"/>
    </row>
    <row r="22" spans="2:34" ht="12.75" customHeight="1">
      <c r="G22" s="47"/>
      <c r="J22" s="64"/>
      <c r="M22" s="64"/>
      <c r="P22" s="64"/>
      <c r="S22" s="64"/>
      <c r="U22" s="65"/>
      <c r="V22" s="65"/>
    </row>
    <row r="23" spans="2:34" ht="12.75" customHeight="1">
      <c r="G23" s="21"/>
      <c r="H23" s="21"/>
      <c r="I23" s="21"/>
      <c r="J23" s="69"/>
      <c r="K23" s="21"/>
      <c r="L23" s="21"/>
      <c r="M23" s="69"/>
      <c r="N23" s="21"/>
      <c r="O23" s="21"/>
      <c r="P23" s="69"/>
      <c r="Q23" s="44"/>
      <c r="R23" s="43"/>
      <c r="S23" s="69"/>
      <c r="T23" s="44"/>
    </row>
    <row r="24" spans="2:34" ht="12.75" customHeight="1">
      <c r="G24" s="70"/>
      <c r="H24" s="44"/>
      <c r="I24" s="43"/>
      <c r="J24" s="70"/>
      <c r="K24" s="44"/>
      <c r="L24" s="43"/>
      <c r="M24" s="70"/>
      <c r="N24" s="44"/>
      <c r="O24" s="43"/>
      <c r="P24" s="70"/>
      <c r="Q24" s="44"/>
      <c r="R24" s="43"/>
      <c r="S24" s="70"/>
      <c r="T24" s="44"/>
    </row>
    <row r="25" spans="2:34" ht="12.75" customHeight="1">
      <c r="G25" s="44"/>
      <c r="H25" s="44"/>
      <c r="I25" s="43"/>
      <c r="J25" s="44"/>
      <c r="K25" s="44"/>
      <c r="L25" s="43"/>
      <c r="M25" s="44"/>
      <c r="N25" s="44"/>
      <c r="O25" s="43"/>
      <c r="P25" s="44"/>
      <c r="Q25" s="44"/>
      <c r="R25" s="43"/>
      <c r="S25" s="44"/>
      <c r="T25" s="44"/>
    </row>
    <row r="26" spans="2:34" ht="12.75" customHeight="1">
      <c r="G26" s="44"/>
      <c r="H26" s="44"/>
      <c r="I26" s="43"/>
      <c r="J26" s="44"/>
      <c r="K26" s="44"/>
      <c r="L26" s="43"/>
      <c r="M26" s="44"/>
      <c r="N26" s="44"/>
      <c r="O26" s="43"/>
      <c r="P26" s="44"/>
      <c r="Q26" s="44"/>
      <c r="R26" s="43"/>
      <c r="S26" s="44"/>
      <c r="T26" s="44"/>
    </row>
    <row r="27" spans="2:34" ht="12" customHeight="1">
      <c r="F27" s="20"/>
      <c r="G27" s="44"/>
      <c r="H27" s="44"/>
      <c r="I27" s="43"/>
      <c r="J27" s="44"/>
      <c r="K27" s="44"/>
      <c r="L27" s="43"/>
      <c r="M27" s="44"/>
      <c r="N27" s="44"/>
      <c r="O27" s="43"/>
      <c r="P27" s="44"/>
      <c r="Q27" s="44"/>
      <c r="R27" s="43"/>
      <c r="S27" s="44"/>
      <c r="T27" s="44"/>
    </row>
    <row r="28" spans="2:34">
      <c r="G28" s="44"/>
      <c r="H28" s="44"/>
      <c r="I28" s="43"/>
      <c r="J28" s="44"/>
      <c r="K28" s="44"/>
      <c r="L28" s="43"/>
      <c r="M28" s="44"/>
      <c r="N28" s="44"/>
      <c r="O28" s="43"/>
      <c r="P28" s="44"/>
      <c r="Q28" s="44"/>
      <c r="R28" s="43"/>
      <c r="S28" s="44"/>
      <c r="T28" s="44"/>
    </row>
    <row r="29" spans="2:34">
      <c r="G29" s="44"/>
      <c r="H29" s="44"/>
      <c r="I29" s="43"/>
      <c r="J29" s="44"/>
      <c r="K29" s="44"/>
      <c r="L29" s="43"/>
      <c r="M29" s="44"/>
      <c r="N29" s="44"/>
      <c r="O29" s="43"/>
      <c r="P29" s="44"/>
      <c r="Q29" s="44"/>
      <c r="R29" s="43"/>
      <c r="S29" s="44"/>
      <c r="T29" s="44"/>
    </row>
    <row r="30" spans="2:34">
      <c r="G30" s="44"/>
      <c r="H30" s="44"/>
      <c r="I30" s="43"/>
      <c r="J30" s="44"/>
      <c r="K30" s="44"/>
      <c r="L30" s="43"/>
      <c r="M30" s="44"/>
      <c r="N30" s="44"/>
      <c r="O30" s="43"/>
      <c r="P30" s="44"/>
      <c r="Q30" s="44"/>
      <c r="R30" s="43"/>
      <c r="S30" s="44"/>
      <c r="T30" s="44"/>
    </row>
    <row r="31" spans="2:34">
      <c r="G31" s="44"/>
      <c r="H31" s="44"/>
      <c r="I31" s="43"/>
      <c r="J31" s="44"/>
      <c r="K31" s="44"/>
      <c r="L31" s="43"/>
      <c r="M31" s="44"/>
      <c r="N31" s="44"/>
      <c r="O31" s="43"/>
      <c r="P31" s="44"/>
      <c r="Q31" s="44"/>
      <c r="R31" s="43"/>
      <c r="S31" s="44"/>
      <c r="T31" s="44"/>
    </row>
    <row r="32" spans="2:34">
      <c r="G32" s="44"/>
      <c r="H32" s="44"/>
      <c r="I32" s="43"/>
      <c r="J32" s="44"/>
      <c r="K32" s="44"/>
      <c r="L32" s="43"/>
      <c r="M32" s="44"/>
      <c r="N32" s="44"/>
      <c r="O32" s="43"/>
      <c r="P32" s="44"/>
      <c r="Q32" s="44"/>
      <c r="R32" s="43"/>
      <c r="S32" s="44"/>
      <c r="T32" s="44"/>
    </row>
    <row r="33" spans="7:20">
      <c r="G33" s="44"/>
      <c r="H33" s="44"/>
      <c r="I33" s="43"/>
      <c r="J33" s="44"/>
      <c r="K33" s="44"/>
      <c r="L33" s="43"/>
      <c r="M33" s="44"/>
      <c r="N33" s="44"/>
      <c r="O33" s="43"/>
      <c r="P33" s="44"/>
      <c r="Q33" s="44"/>
      <c r="R33" s="43"/>
      <c r="S33" s="44"/>
      <c r="T33" s="44"/>
    </row>
    <row r="34" spans="7:20">
      <c r="G34" s="44"/>
      <c r="H34" s="44"/>
      <c r="I34" s="43"/>
      <c r="J34" s="44"/>
      <c r="K34" s="44"/>
      <c r="L34" s="43"/>
      <c r="M34" s="44"/>
      <c r="N34" s="44"/>
      <c r="O34" s="43"/>
      <c r="P34" s="44"/>
      <c r="Q34" s="44"/>
      <c r="R34" s="43"/>
      <c r="S34" s="44"/>
      <c r="T34" s="44"/>
    </row>
    <row r="35" spans="7:20">
      <c r="G35" s="44"/>
      <c r="H35" s="44"/>
      <c r="I35" s="43"/>
      <c r="J35" s="44"/>
      <c r="K35" s="44"/>
      <c r="L35" s="43"/>
      <c r="M35" s="44"/>
      <c r="N35" s="44"/>
      <c r="O35" s="43"/>
      <c r="P35" s="44"/>
      <c r="Q35" s="44"/>
      <c r="R35" s="43"/>
      <c r="S35" s="44"/>
      <c r="T35" s="44"/>
    </row>
    <row r="36" spans="7:20">
      <c r="G36" s="44"/>
      <c r="H36" s="44"/>
      <c r="I36" s="43"/>
      <c r="J36" s="44"/>
      <c r="K36" s="44"/>
      <c r="L36" s="43"/>
      <c r="M36" s="44"/>
      <c r="N36" s="44"/>
      <c r="O36" s="43"/>
      <c r="P36" s="44"/>
      <c r="Q36" s="44"/>
      <c r="R36" s="43"/>
      <c r="S36" s="44"/>
      <c r="T36" s="44"/>
    </row>
    <row r="37" spans="7:20">
      <c r="G37" s="44"/>
      <c r="H37" s="44"/>
      <c r="I37" s="43"/>
      <c r="J37" s="44"/>
      <c r="K37" s="44"/>
      <c r="L37" s="43"/>
      <c r="M37" s="44"/>
      <c r="N37" s="44"/>
      <c r="O37" s="43"/>
      <c r="P37" s="44"/>
      <c r="Q37" s="44"/>
      <c r="R37" s="43"/>
      <c r="S37" s="44"/>
      <c r="T37" s="44"/>
    </row>
    <row r="38" spans="7:20">
      <c r="G38" s="44"/>
      <c r="H38" s="44"/>
      <c r="I38" s="43"/>
      <c r="J38" s="44"/>
      <c r="K38" s="44"/>
      <c r="L38" s="43"/>
      <c r="M38" s="44"/>
      <c r="N38" s="44"/>
      <c r="O38" s="43"/>
      <c r="P38" s="44"/>
      <c r="Q38" s="44"/>
      <c r="R38" s="43"/>
      <c r="S38" s="44"/>
      <c r="T38" s="44"/>
    </row>
    <row r="39" spans="7:20">
      <c r="G39" s="44"/>
      <c r="H39" s="44"/>
      <c r="I39" s="43"/>
      <c r="J39" s="44"/>
      <c r="K39" s="44"/>
      <c r="L39" s="43"/>
      <c r="M39" s="44"/>
      <c r="N39" s="44"/>
      <c r="O39" s="43"/>
      <c r="P39" s="44"/>
      <c r="Q39" s="44"/>
      <c r="R39" s="43"/>
      <c r="S39" s="44"/>
      <c r="T39" s="44"/>
    </row>
    <row r="40" spans="7:20">
      <c r="G40" s="44"/>
      <c r="H40" s="44"/>
      <c r="I40" s="43"/>
      <c r="J40" s="44"/>
      <c r="K40" s="44"/>
      <c r="L40" s="43"/>
      <c r="M40" s="44"/>
      <c r="N40" s="44"/>
      <c r="O40" s="43"/>
      <c r="P40" s="44"/>
      <c r="Q40" s="44"/>
      <c r="R40" s="43"/>
      <c r="S40" s="44"/>
      <c r="T40" s="44"/>
    </row>
    <row r="41" spans="7:20">
      <c r="G41" s="44"/>
      <c r="H41" s="44"/>
      <c r="I41" s="43"/>
      <c r="J41" s="44"/>
      <c r="K41" s="44"/>
      <c r="L41" s="43"/>
      <c r="M41" s="44"/>
      <c r="N41" s="44"/>
      <c r="O41" s="43"/>
      <c r="P41" s="44"/>
      <c r="Q41" s="44"/>
      <c r="R41" s="43"/>
      <c r="S41" s="44"/>
      <c r="T41" s="44"/>
    </row>
    <row r="42" spans="7:20">
      <c r="G42" s="44"/>
      <c r="H42" s="44"/>
      <c r="I42" s="43"/>
      <c r="J42" s="44"/>
      <c r="K42" s="44"/>
      <c r="L42" s="43"/>
      <c r="M42" s="44"/>
      <c r="N42" s="44"/>
      <c r="O42" s="43"/>
      <c r="P42" s="44"/>
      <c r="Q42" s="44"/>
      <c r="R42" s="43"/>
      <c r="S42" s="44"/>
      <c r="T42" s="44"/>
    </row>
    <row r="43" spans="7:20">
      <c r="G43" s="44"/>
      <c r="H43" s="44"/>
      <c r="I43" s="43"/>
      <c r="J43" s="44"/>
      <c r="K43" s="44"/>
      <c r="L43" s="43"/>
      <c r="M43" s="44"/>
      <c r="N43" s="44"/>
      <c r="O43" s="43"/>
      <c r="P43" s="44"/>
      <c r="Q43" s="44"/>
      <c r="R43" s="43"/>
      <c r="S43" s="44"/>
      <c r="T43" s="44"/>
    </row>
    <row r="44" spans="7:20">
      <c r="G44" s="44"/>
      <c r="H44" s="44"/>
      <c r="I44" s="43"/>
      <c r="J44" s="44"/>
      <c r="K44" s="44"/>
      <c r="L44" s="43"/>
      <c r="M44" s="44"/>
      <c r="N44" s="44"/>
      <c r="O44" s="43"/>
      <c r="P44" s="44"/>
      <c r="Q44" s="44"/>
      <c r="R44" s="43"/>
      <c r="S44" s="44"/>
      <c r="T44" s="44"/>
    </row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2">
    <mergeCell ref="C7:C9"/>
    <mergeCell ref="C10:C11"/>
  </mergeCells>
  <phoneticPr fontId="20" type="noConversion"/>
  <hyperlinks>
    <hyperlink ref="C4" location="Indice!A1" display="Indice!A1" xr:uid="{00000000-0004-0000-08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8</vt:i4>
      </vt:variant>
    </vt:vector>
  </HeadingPairs>
  <TitlesOfParts>
    <vt:vector size="40" baseType="lpstr">
      <vt:lpstr>Indice</vt:lpstr>
      <vt:lpstr>C1</vt:lpstr>
      <vt:lpstr>C2</vt:lpstr>
      <vt:lpstr>C3</vt:lpstr>
      <vt:lpstr>C4</vt:lpstr>
      <vt:lpstr>C5</vt:lpstr>
      <vt:lpstr>C1 CON PIB Y CORREGIDA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Data 1</vt:lpstr>
      <vt:lpstr>Data 2</vt:lpstr>
      <vt:lpstr>Datos_mapa</vt:lpstr>
      <vt:lpstr>'C1 CON PIB Y CORREGIDA'!Área_de_impresión</vt:lpstr>
      <vt:lpstr>'C12'!Área_de_impresión</vt:lpstr>
      <vt:lpstr>'C5'!Área_de_impresión</vt:lpstr>
      <vt:lpstr>'C6'!Área_de_impresión</vt:lpstr>
      <vt:lpstr>'C7'!Área_de_impresión</vt:lpstr>
      <vt:lpstr>'Data 1'!Área_de_impresión</vt:lpstr>
      <vt:lpstr>Indice!Área_de_impresión</vt:lpstr>
      <vt:lpstr>'Data 1'!Títulos_a_imprimir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(8)</dc:title>
  <dc:creator>Red Eléctrica de España (www.ree.es)</dc:creator>
  <cp:lastModifiedBy>Sevilla Penas, Marta</cp:lastModifiedBy>
  <cp:lastPrinted>2017-04-11T12:04:32Z</cp:lastPrinted>
  <dcterms:created xsi:type="dcterms:W3CDTF">1999-06-30T12:13:59Z</dcterms:created>
  <dcterms:modified xsi:type="dcterms:W3CDTF">2021-06-08T11:43:24Z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bbb57ceb-f666-471f-bacb-2eab81e086cc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